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D:\KAK LIZA\BPTMS\SOSIAL\BULETIN PERANGKAAN SOSIAL (BPS)\BPS 2024\"/>
    </mc:Choice>
  </mc:AlternateContent>
  <xr:revisionPtr revIDLastSave="0" documentId="13_ncr:1_{A4FC669A-CFBE-4989-89FE-1A3F18F74C8F}" xr6:coauthVersionLast="36" xr6:coauthVersionMax="36" xr10:uidLastSave="{00000000-0000-0000-0000-000000000000}"/>
  <bookViews>
    <workbookView xWindow="0" yWindow="0" windowWidth="28800" windowHeight="12225" tabRatio="754" xr2:uid="{00000000-000D-0000-FFFF-FFFF00000000}"/>
  </bookViews>
  <sheets>
    <sheet name="8.1" sheetId="80" r:id="rId1"/>
    <sheet name="8.2-8.4" sheetId="81" r:id="rId2"/>
    <sheet name="8.5" sheetId="82" r:id="rId3"/>
    <sheet name="8.6" sheetId="83" r:id="rId4"/>
    <sheet name="8.6 (Samb.)" sheetId="84" r:id="rId5"/>
    <sheet name="8.5(posbaru)" sheetId="43" state="hidden" r:id="rId6"/>
    <sheet name="8.7" sheetId="85" r:id="rId7"/>
    <sheet name="8.8" sheetId="86" r:id="rId8"/>
    <sheet name="8.9" sheetId="87" r:id="rId9"/>
    <sheet name="8.10" sheetId="88" r:id="rId10"/>
    <sheet name="8.10 (Samb.)" sheetId="89" r:id="rId11"/>
    <sheet name="8.11" sheetId="90" r:id="rId12"/>
    <sheet name="8.12 (1)" sheetId="91" r:id="rId13"/>
    <sheet name="8.12 (Samb.)" sheetId="92" r:id="rId14"/>
    <sheet name="8.13" sheetId="93" r:id="rId15"/>
    <sheet name="8.14 &amp; 8.15" sheetId="94" r:id="rId16"/>
    <sheet name="8.16 &amp; 8.17" sheetId="95" r:id="rId17"/>
    <sheet name="8.18" sheetId="96" r:id="rId18"/>
    <sheet name="8.19" sheetId="97" r:id="rId19"/>
    <sheet name="8.20" sheetId="98" r:id="rId20"/>
    <sheet name="8.21" sheetId="99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</externalReferences>
  <definedNames>
    <definedName name="__123Graph_A" localSheetId="0" hidden="1">'[11]4.9'!#REF!</definedName>
    <definedName name="__123Graph_A" localSheetId="9" hidden="1">'[27]4.9'!#REF!</definedName>
    <definedName name="__123Graph_A" localSheetId="10" hidden="1">'[27]4.9'!#REF!</definedName>
    <definedName name="__123Graph_A" localSheetId="11" hidden="1">'[27]4.9'!#REF!</definedName>
    <definedName name="__123Graph_A" localSheetId="12" hidden="1">'[27]4.9'!#REF!</definedName>
    <definedName name="__123Graph_A" localSheetId="13" hidden="1">'[27]4.9'!#REF!</definedName>
    <definedName name="__123Graph_A" localSheetId="14" hidden="1">'[27]4.9'!#REF!</definedName>
    <definedName name="__123Graph_A" localSheetId="15" hidden="1">'8.14 &amp; 8.15'!#REF!</definedName>
    <definedName name="__123Graph_A" localSheetId="16" hidden="1">'[27]4.9'!#REF!</definedName>
    <definedName name="__123Graph_A" localSheetId="17" hidden="1">'8.18'!$L$16:$L$16</definedName>
    <definedName name="__123Graph_A" localSheetId="18" hidden="1">'8.19'!$P$20:$P$20</definedName>
    <definedName name="__123Graph_A" localSheetId="19" hidden="1">'8.20'!$N$17:$N$17</definedName>
    <definedName name="__123Graph_A" localSheetId="20" hidden="1">'[41]4.9'!#REF!</definedName>
    <definedName name="__123Graph_A" localSheetId="1" hidden="1">'[11]4.9'!#REF!</definedName>
    <definedName name="__123Graph_A" localSheetId="2" hidden="1">'[21]4.9'!#REF!</definedName>
    <definedName name="__123Graph_A" localSheetId="5" hidden="1">'8.5(posbaru)'!#REF!</definedName>
    <definedName name="__123Graph_A" localSheetId="4" hidden="1">'[27]4.9'!#REF!</definedName>
    <definedName name="__123Graph_A" localSheetId="6" hidden="1">'[29]4.9'!#REF!</definedName>
    <definedName name="__123Graph_A" localSheetId="7" hidden="1">'[27]4.9'!#REF!</definedName>
    <definedName name="__123Graph_A" localSheetId="8" hidden="1">'[27]4.9'!#REF!</definedName>
    <definedName name="__123Graph_A" hidden="1">#REF!</definedName>
    <definedName name="__123Graph_A_4" localSheetId="0">#REF!</definedName>
    <definedName name="__123Graph_A_4" localSheetId="9">#REF!</definedName>
    <definedName name="__123Graph_A_4" localSheetId="10">#REF!</definedName>
    <definedName name="__123Graph_A_4" localSheetId="11">#REF!</definedName>
    <definedName name="__123Graph_A_4" localSheetId="12">#REF!</definedName>
    <definedName name="__123Graph_A_4" localSheetId="13">#REF!</definedName>
    <definedName name="__123Graph_A_4" localSheetId="14">#REF!</definedName>
    <definedName name="__123Graph_A_4" localSheetId="15">#REF!</definedName>
    <definedName name="__123Graph_A_4" localSheetId="16">#REF!</definedName>
    <definedName name="__123Graph_A_4" localSheetId="17">#REF!</definedName>
    <definedName name="__123Graph_A_4" localSheetId="18">#REF!</definedName>
    <definedName name="__123Graph_A_4" localSheetId="19">#REF!</definedName>
    <definedName name="__123Graph_A_4" localSheetId="20">#REF!</definedName>
    <definedName name="__123Graph_A_4" localSheetId="1">#REF!</definedName>
    <definedName name="__123Graph_A_4" localSheetId="2">#REF!</definedName>
    <definedName name="__123Graph_A_4" localSheetId="4">#REF!</definedName>
    <definedName name="__123Graph_A_4" localSheetId="6">#REF!</definedName>
    <definedName name="__123Graph_A_4" localSheetId="7">#REF!</definedName>
    <definedName name="__123Graph_A_4" localSheetId="8">#REF!</definedName>
    <definedName name="__123Graph_A_4">#REF!</definedName>
    <definedName name="__123Graph_ACurrent" localSheetId="0" hidden="1">#REF!</definedName>
    <definedName name="__123Graph_ACurrent" localSheetId="9" hidden="1">#REF!</definedName>
    <definedName name="__123Graph_ACurrent" localSheetId="10" hidden="1">#REF!</definedName>
    <definedName name="__123Graph_ACurrent" localSheetId="11" hidden="1">#REF!</definedName>
    <definedName name="__123Graph_ACurrent" localSheetId="12" hidden="1">#REF!</definedName>
    <definedName name="__123Graph_ACurrent" localSheetId="13" hidden="1">#REF!</definedName>
    <definedName name="__123Graph_ACurrent" localSheetId="14" hidden="1">#REF!</definedName>
    <definedName name="__123Graph_ACurrent" localSheetId="15" hidden="1">#REF!</definedName>
    <definedName name="__123Graph_ACurrent" localSheetId="16" hidden="1">#REF!</definedName>
    <definedName name="__123Graph_ACurrent" localSheetId="17" hidden="1">#REF!</definedName>
    <definedName name="__123Graph_ACurrent" localSheetId="18" hidden="1">#REF!</definedName>
    <definedName name="__123Graph_ACurrent" localSheetId="19" hidden="1">#REF!</definedName>
    <definedName name="__123Graph_ACurrent" localSheetId="20" hidden="1">#REF!</definedName>
    <definedName name="__123Graph_ACurrent" localSheetId="1" hidden="1">#REF!</definedName>
    <definedName name="__123Graph_ACurrent" localSheetId="2" hidden="1">#REF!</definedName>
    <definedName name="__123Graph_ACurrent" localSheetId="4" hidden="1">#REF!</definedName>
    <definedName name="__123Graph_ACurrent" localSheetId="7" hidden="1">#REF!</definedName>
    <definedName name="__123Graph_ACurrent" localSheetId="8" hidden="1">#REF!</definedName>
    <definedName name="__123Graph_ACurrent" hidden="1">#REF!</definedName>
    <definedName name="__123Graph_B" localSheetId="0" hidden="1">'[13]5.11'!$E$15:$J$15</definedName>
    <definedName name="__123Graph_B" localSheetId="9" hidden="1">'[40]5.11'!$E$15:$J$15</definedName>
    <definedName name="__123Graph_B" localSheetId="10" hidden="1">'[40]5.11'!$E$15:$J$15</definedName>
    <definedName name="__123Graph_B" localSheetId="11" hidden="1">'[40]5.11'!$E$15:$J$15</definedName>
    <definedName name="__123Graph_B" localSheetId="14" hidden="1">'[40]5.11'!$E$15:$J$15</definedName>
    <definedName name="__123Graph_B" localSheetId="15" hidden="1">'[40]5.11'!$E$15:$J$15</definedName>
    <definedName name="__123Graph_B" localSheetId="16" hidden="1">'[40]5.11'!$E$15:$J$15</definedName>
    <definedName name="__123Graph_B" localSheetId="17" hidden="1">'[40]5.11'!$E$15:$J$15</definedName>
    <definedName name="__123Graph_B" localSheetId="18" hidden="1">'[40]5.11'!$E$15:$J$15</definedName>
    <definedName name="__123Graph_B" localSheetId="19" hidden="1">'[40]5.11'!$E$15:$J$15</definedName>
    <definedName name="__123Graph_B" localSheetId="20" hidden="1">'[42]5.11'!$E$15:$J$15</definedName>
    <definedName name="__123Graph_B" localSheetId="1" hidden="1">'[13]5.11'!$E$15:$J$15</definedName>
    <definedName name="__123Graph_B" localSheetId="2" hidden="1">'[22]5.11'!$E$15:$J$15</definedName>
    <definedName name="__123Graph_B" localSheetId="5" hidden="1">'8.5(posbaru)'!#REF!</definedName>
    <definedName name="__123Graph_B" localSheetId="6" hidden="1">'[31]5.11'!$E$15:$J$15</definedName>
    <definedName name="__123Graph_B" localSheetId="7" hidden="1">'[40]5.11'!$E$15:$J$15</definedName>
    <definedName name="__123Graph_B" localSheetId="8" hidden="1">'[40]5.11'!$E$15:$J$15</definedName>
    <definedName name="__123Graph_B" hidden="1">#REF!</definedName>
    <definedName name="__123Graph_BCurrent" localSheetId="0" hidden="1">#REF!</definedName>
    <definedName name="__123Graph_BCurrent" localSheetId="9" hidden="1">#REF!</definedName>
    <definedName name="__123Graph_BCurrent" localSheetId="10" hidden="1">#REF!</definedName>
    <definedName name="__123Graph_BCurrent" localSheetId="11" hidden="1">#REF!</definedName>
    <definedName name="__123Graph_BCurrent" localSheetId="12" hidden="1">#REF!</definedName>
    <definedName name="__123Graph_BCurrent" localSheetId="13" hidden="1">#REF!</definedName>
    <definedName name="__123Graph_BCurrent" localSheetId="14" hidden="1">#REF!</definedName>
    <definedName name="__123Graph_BCurrent" localSheetId="15" hidden="1">#REF!</definedName>
    <definedName name="__123Graph_BCurrent" localSheetId="16" hidden="1">#REF!</definedName>
    <definedName name="__123Graph_BCurrent" localSheetId="17" hidden="1">#REF!</definedName>
    <definedName name="__123Graph_BCurrent" localSheetId="18" hidden="1">#REF!</definedName>
    <definedName name="__123Graph_BCurrent" localSheetId="19" hidden="1">#REF!</definedName>
    <definedName name="__123Graph_BCurrent" localSheetId="20" hidden="1">#REF!</definedName>
    <definedName name="__123Graph_BCurrent" localSheetId="1" hidden="1">#REF!</definedName>
    <definedName name="__123Graph_BCurrent" localSheetId="2" hidden="1">#REF!</definedName>
    <definedName name="__123Graph_BCurrent" localSheetId="4" hidden="1">#REF!</definedName>
    <definedName name="__123Graph_BCurrent" localSheetId="7" hidden="1">#REF!</definedName>
    <definedName name="__123Graph_BCurrent" localSheetId="8" hidden="1">#REF!</definedName>
    <definedName name="__123Graph_BCurrent" hidden="1">#REF!</definedName>
    <definedName name="__123Graph_C" localSheetId="0" hidden="1">#REF!</definedName>
    <definedName name="__123Graph_C" localSheetId="9" hidden="1">#REF!</definedName>
    <definedName name="__123Graph_C" localSheetId="10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localSheetId="14" hidden="1">#REF!</definedName>
    <definedName name="__123Graph_C" localSheetId="15" hidden="1">#REF!</definedName>
    <definedName name="__123Graph_C" localSheetId="16" hidden="1">#REF!</definedName>
    <definedName name="__123Graph_C" localSheetId="17" hidden="1">#REF!</definedName>
    <definedName name="__123Graph_C" localSheetId="18" hidden="1">#REF!</definedName>
    <definedName name="__123Graph_C" localSheetId="19" hidden="1">#REF!</definedName>
    <definedName name="__123Graph_C" localSheetId="20" hidden="1">#REF!</definedName>
    <definedName name="__123Graph_C" localSheetId="1" hidden="1">#REF!</definedName>
    <definedName name="__123Graph_C" localSheetId="2" hidden="1">#REF!</definedName>
    <definedName name="__123Graph_C" localSheetId="5" hidden="1">#REF!</definedName>
    <definedName name="__123Graph_C" localSheetId="4" hidden="1">#REF!</definedName>
    <definedName name="__123Graph_C" localSheetId="6" hidden="1">#REF!</definedName>
    <definedName name="__123Graph_C" localSheetId="7" hidden="1">#REF!</definedName>
    <definedName name="__123Graph_C" localSheetId="8" hidden="1">#REF!</definedName>
    <definedName name="__123Graph_C" hidden="1">#REF!</definedName>
    <definedName name="__123Graph_D" localSheetId="0" hidden="1">'[11]4.3'!#REF!</definedName>
    <definedName name="__123Graph_D" localSheetId="9" hidden="1">'[27]4.3'!#REF!</definedName>
    <definedName name="__123Graph_D" localSheetId="10" hidden="1">'[27]4.3'!#REF!</definedName>
    <definedName name="__123Graph_D" localSheetId="11" hidden="1">'[27]4.3'!#REF!</definedName>
    <definedName name="__123Graph_D" localSheetId="12" hidden="1">'[27]4.3'!#REF!</definedName>
    <definedName name="__123Graph_D" localSheetId="13" hidden="1">'[27]4.3'!#REF!</definedName>
    <definedName name="__123Graph_D" localSheetId="14" hidden="1">'[27]4.3'!#REF!</definedName>
    <definedName name="__123Graph_D" localSheetId="15" hidden="1">'8.14 &amp; 8.15'!#REF!</definedName>
    <definedName name="__123Graph_D" localSheetId="16" hidden="1">'[27]4.3'!#REF!</definedName>
    <definedName name="__123Graph_D" localSheetId="17" hidden="1">#REF!</definedName>
    <definedName name="__123Graph_D" localSheetId="18" hidden="1">#REF!</definedName>
    <definedName name="__123Graph_D" localSheetId="19" hidden="1">#REF!</definedName>
    <definedName name="__123Graph_D" localSheetId="20" hidden="1">'[41]4.3'!#REF!</definedName>
    <definedName name="__123Graph_D" localSheetId="1" hidden="1">'[11]4.3'!#REF!</definedName>
    <definedName name="__123Graph_D" localSheetId="2" hidden="1">'[21]4.3'!#REF!</definedName>
    <definedName name="__123Graph_D" localSheetId="5" hidden="1">#REF!</definedName>
    <definedName name="__123Graph_D" localSheetId="4" hidden="1">'[27]4.3'!#REF!</definedName>
    <definedName name="__123Graph_D" localSheetId="6" hidden="1">'[29]4.3'!#REF!</definedName>
    <definedName name="__123Graph_D" localSheetId="7" hidden="1">'[27]4.3'!#REF!</definedName>
    <definedName name="__123Graph_D" localSheetId="8" hidden="1">'[27]4.3'!#REF!</definedName>
    <definedName name="__123Graph_D" hidden="1">#REF!</definedName>
    <definedName name="__123Graph_E" localSheetId="0" hidden="1">#REF!</definedName>
    <definedName name="__123Graph_E" localSheetId="9" hidden="1">#REF!</definedName>
    <definedName name="__123Graph_E" localSheetId="10" hidden="1">#REF!</definedName>
    <definedName name="__123Graph_E" localSheetId="11" hidden="1">#REF!</definedName>
    <definedName name="__123Graph_E" localSheetId="12" hidden="1">#REF!</definedName>
    <definedName name="__123Graph_E" localSheetId="13" hidden="1">#REF!</definedName>
    <definedName name="__123Graph_E" localSheetId="14" hidden="1">#REF!</definedName>
    <definedName name="__123Graph_E" localSheetId="15" hidden="1">#REF!</definedName>
    <definedName name="__123Graph_E" localSheetId="16" hidden="1">#REF!</definedName>
    <definedName name="__123Graph_E" localSheetId="17" hidden="1">#REF!</definedName>
    <definedName name="__123Graph_E" localSheetId="18" hidden="1">#REF!</definedName>
    <definedName name="__123Graph_E" localSheetId="19" hidden="1">#REF!</definedName>
    <definedName name="__123Graph_E" localSheetId="20" hidden="1">#REF!</definedName>
    <definedName name="__123Graph_E" localSheetId="1" hidden="1">#REF!</definedName>
    <definedName name="__123Graph_E" localSheetId="2" hidden="1">#REF!</definedName>
    <definedName name="__123Graph_E" localSheetId="5" hidden="1">#REF!</definedName>
    <definedName name="__123Graph_E" localSheetId="4" hidden="1">#REF!</definedName>
    <definedName name="__123Graph_E" localSheetId="6" hidden="1">#REF!</definedName>
    <definedName name="__123Graph_E" localSheetId="7" hidden="1">#REF!</definedName>
    <definedName name="__123Graph_E" localSheetId="8" hidden="1">#REF!</definedName>
    <definedName name="__123Graph_E" hidden="1">#REF!</definedName>
    <definedName name="__123Graph_F" localSheetId="0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5" hidden="1">#REF!</definedName>
    <definedName name="__123Graph_F" localSheetId="16" hidden="1">#REF!</definedName>
    <definedName name="__123Graph_F" localSheetId="17" hidden="1">#REF!</definedName>
    <definedName name="__123Graph_F" localSheetId="18" hidden="1">#REF!</definedName>
    <definedName name="__123Graph_F" localSheetId="19" hidden="1">#REF!</definedName>
    <definedName name="__123Graph_F" localSheetId="20" hidden="1">#REF!</definedName>
    <definedName name="__123Graph_F" localSheetId="1" hidden="1">#REF!</definedName>
    <definedName name="__123Graph_F" localSheetId="2" hidden="1">#REF!</definedName>
    <definedName name="__123Graph_F" localSheetId="4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hidden="1">#REF!</definedName>
    <definedName name="__123Graph_LBL_A" localSheetId="0" hidden="1">#REF!</definedName>
    <definedName name="__123Graph_LBL_A" localSheetId="9" hidden="1">#REF!</definedName>
    <definedName name="__123Graph_LBL_A" localSheetId="10" hidden="1">#REF!</definedName>
    <definedName name="__123Graph_LBL_A" localSheetId="11" hidden="1">#REF!</definedName>
    <definedName name="__123Graph_LBL_A" localSheetId="12" hidden="1">#REF!</definedName>
    <definedName name="__123Graph_LBL_A" localSheetId="13" hidden="1">#REF!</definedName>
    <definedName name="__123Graph_LBL_A" localSheetId="14" hidden="1">#REF!</definedName>
    <definedName name="__123Graph_LBL_A" localSheetId="15" hidden="1">#REF!</definedName>
    <definedName name="__123Graph_LBL_A" localSheetId="16" hidden="1">#REF!</definedName>
    <definedName name="__123Graph_LBL_A" localSheetId="17" hidden="1">#REF!</definedName>
    <definedName name="__123Graph_LBL_A" localSheetId="18" hidden="1">#REF!</definedName>
    <definedName name="__123Graph_LBL_A" localSheetId="19" hidden="1">#REF!</definedName>
    <definedName name="__123Graph_LBL_A" localSheetId="20" hidden="1">#REF!</definedName>
    <definedName name="__123Graph_LBL_A" localSheetId="1" hidden="1">#REF!</definedName>
    <definedName name="__123Graph_LBL_A" localSheetId="2" hidden="1">#REF!</definedName>
    <definedName name="__123Graph_LBL_A" localSheetId="4" hidden="1">#REF!</definedName>
    <definedName name="__123Graph_LBL_A" localSheetId="7" hidden="1">#REF!</definedName>
    <definedName name="__123Graph_LBL_A" localSheetId="8" hidden="1">#REF!</definedName>
    <definedName name="__123Graph_LBL_A" hidden="1">#REF!</definedName>
    <definedName name="__123Graph_X" localSheetId="0" hidden="1">'[11]4.9'!#REF!</definedName>
    <definedName name="__123Graph_X" localSheetId="9" hidden="1">'[27]4.9'!#REF!</definedName>
    <definedName name="__123Graph_X" localSheetId="10" hidden="1">'[27]4.9'!#REF!</definedName>
    <definedName name="__123Graph_X" localSheetId="11" hidden="1">'[27]4.9'!#REF!</definedName>
    <definedName name="__123Graph_X" localSheetId="12" hidden="1">'[27]4.9'!#REF!</definedName>
    <definedName name="__123Graph_X" localSheetId="13" hidden="1">'[27]4.9'!#REF!</definedName>
    <definedName name="__123Graph_X" localSheetId="14" hidden="1">'[27]4.9'!#REF!</definedName>
    <definedName name="__123Graph_X" localSheetId="15" hidden="1">'[27]4.9'!#REF!</definedName>
    <definedName name="__123Graph_X" localSheetId="16" hidden="1">'[27]4.9'!#REF!</definedName>
    <definedName name="__123Graph_X" localSheetId="17" hidden="1">'[27]4.9'!#REF!</definedName>
    <definedName name="__123Graph_X" localSheetId="18" hidden="1">'[27]4.9'!#REF!</definedName>
    <definedName name="__123Graph_X" localSheetId="19" hidden="1">'[27]4.9'!#REF!</definedName>
    <definedName name="__123Graph_X" localSheetId="20" hidden="1">'[41]4.9'!#REF!</definedName>
    <definedName name="__123Graph_X" localSheetId="1" hidden="1">'[11]4.9'!#REF!</definedName>
    <definedName name="__123Graph_X" localSheetId="2" hidden="1">'[21]4.9'!#REF!</definedName>
    <definedName name="__123Graph_X" localSheetId="4" hidden="1">'[27]4.9'!#REF!</definedName>
    <definedName name="__123Graph_X" localSheetId="6" hidden="1">'[29]4.9'!#REF!</definedName>
    <definedName name="__123Graph_X" localSheetId="7" hidden="1">'[27]4.9'!#REF!</definedName>
    <definedName name="__123Graph_X" localSheetId="8" hidden="1">'[27]4.9'!#REF!</definedName>
    <definedName name="__123Graph_X" hidden="1">'[1]4.9'!#REF!</definedName>
    <definedName name="__123Graph_X_1" localSheetId="0">#REF!</definedName>
    <definedName name="__123Graph_X_1" localSheetId="9">#REF!</definedName>
    <definedName name="__123Graph_X_1" localSheetId="10">#REF!</definedName>
    <definedName name="__123Graph_X_1" localSheetId="11">#REF!</definedName>
    <definedName name="__123Graph_X_1" localSheetId="12">#REF!</definedName>
    <definedName name="__123Graph_X_1" localSheetId="13">#REF!</definedName>
    <definedName name="__123Graph_X_1" localSheetId="14">#REF!</definedName>
    <definedName name="__123Graph_X_1" localSheetId="15">#REF!</definedName>
    <definedName name="__123Graph_X_1" localSheetId="16">#REF!</definedName>
    <definedName name="__123Graph_X_1" localSheetId="17">#REF!</definedName>
    <definedName name="__123Graph_X_1" localSheetId="18">#REF!</definedName>
    <definedName name="__123Graph_X_1" localSheetId="19">#REF!</definedName>
    <definedName name="__123Graph_X_1" localSheetId="20">#REF!</definedName>
    <definedName name="__123Graph_X_1" localSheetId="1">#REF!</definedName>
    <definedName name="__123Graph_X_1" localSheetId="2">#REF!</definedName>
    <definedName name="__123Graph_X_1" localSheetId="4">#REF!</definedName>
    <definedName name="__123Graph_X_1" localSheetId="6">#REF!</definedName>
    <definedName name="__123Graph_X_1" localSheetId="7">#REF!</definedName>
    <definedName name="__123Graph_X_1" localSheetId="8">#REF!</definedName>
    <definedName name="__123Graph_X_1">#REF!</definedName>
    <definedName name="__123Graph_XCurrent" localSheetId="0" hidden="1">#REF!</definedName>
    <definedName name="__123Graph_XCurrent" localSheetId="9" hidden="1">#REF!</definedName>
    <definedName name="__123Graph_XCurrent" localSheetId="10" hidden="1">#REF!</definedName>
    <definedName name="__123Graph_XCurrent" localSheetId="11" hidden="1">#REF!</definedName>
    <definedName name="__123Graph_XCurrent" localSheetId="12" hidden="1">#REF!</definedName>
    <definedName name="__123Graph_XCurrent" localSheetId="13" hidden="1">#REF!</definedName>
    <definedName name="__123Graph_XCurrent" localSheetId="14" hidden="1">#REF!</definedName>
    <definedName name="__123Graph_XCurrent" localSheetId="15" hidden="1">#REF!</definedName>
    <definedName name="__123Graph_XCurrent" localSheetId="16" hidden="1">#REF!</definedName>
    <definedName name="__123Graph_XCurrent" localSheetId="17" hidden="1">#REF!</definedName>
    <definedName name="__123Graph_XCurrent" localSheetId="18" hidden="1">#REF!</definedName>
    <definedName name="__123Graph_XCurrent" localSheetId="19" hidden="1">#REF!</definedName>
    <definedName name="__123Graph_XCurrent" localSheetId="20" hidden="1">#REF!</definedName>
    <definedName name="__123Graph_XCurrent" localSheetId="1" hidden="1">#REF!</definedName>
    <definedName name="__123Graph_XCurrent" localSheetId="2" hidden="1">#REF!</definedName>
    <definedName name="__123Graph_XCurrent" localSheetId="4" hidden="1">#REF!</definedName>
    <definedName name="__123Graph_XCurrent" localSheetId="7" hidden="1">#REF!</definedName>
    <definedName name="__123Graph_XCurrent" localSheetId="8" hidden="1">#REF!</definedName>
    <definedName name="__123Graph_XCurrent" hidden="1">#REF!</definedName>
    <definedName name="_123grakjf_44445" localSheetId="9" hidden="1">#REF!</definedName>
    <definedName name="_123grakjf_44445" localSheetId="10" hidden="1">#REF!</definedName>
    <definedName name="_123grakjf_44445" localSheetId="11" hidden="1">#REF!</definedName>
    <definedName name="_123grakjf_44445" localSheetId="14" hidden="1">#REF!</definedName>
    <definedName name="_123grakjf_44445" localSheetId="15" hidden="1">#REF!</definedName>
    <definedName name="_123grakjf_44445" localSheetId="16" hidden="1">#REF!</definedName>
    <definedName name="_123grakjf_44445" localSheetId="17" hidden="1">#REF!</definedName>
    <definedName name="_123grakjf_44445" localSheetId="18" hidden="1">#REF!</definedName>
    <definedName name="_123grakjf_44445" localSheetId="19" hidden="1">#REF!</definedName>
    <definedName name="_123grakjf_44445" localSheetId="20" hidden="1">#REF!</definedName>
    <definedName name="_123grakjf_44445" localSheetId="6" hidden="1">#REF!</definedName>
    <definedName name="_123grakjf_44445" localSheetId="7" hidden="1">#REF!</definedName>
    <definedName name="_123grakjf_44445" localSheetId="8" hidden="1">#REF!</definedName>
    <definedName name="_123grakjf_44445" hidden="1">#REF!</definedName>
    <definedName name="_123Graph" localSheetId="0" hidden="1">#REF!</definedName>
    <definedName name="_123Graph" localSheetId="9" hidden="1">#REF!</definedName>
    <definedName name="_123Graph" localSheetId="10" hidden="1">#REF!</definedName>
    <definedName name="_123Graph" localSheetId="11" hidden="1">#REF!</definedName>
    <definedName name="_123Graph" localSheetId="14" hidden="1">#REF!</definedName>
    <definedName name="_123Graph" localSheetId="15" hidden="1">#REF!</definedName>
    <definedName name="_123Graph" localSheetId="16" hidden="1">#REF!</definedName>
    <definedName name="_123Graph" localSheetId="17" hidden="1">#REF!</definedName>
    <definedName name="_123Graph" localSheetId="18" hidden="1">#REF!</definedName>
    <definedName name="_123Graph" localSheetId="19" hidden="1">#REF!</definedName>
    <definedName name="_123Graph" localSheetId="20" hidden="1">#REF!</definedName>
    <definedName name="_123Graph" localSheetId="1" hidden="1">#REF!</definedName>
    <definedName name="_123Graph" localSheetId="2" hidden="1">#REF!</definedName>
    <definedName name="_123Graph" localSheetId="7" hidden="1">#REF!</definedName>
    <definedName name="_123Graph" localSheetId="8" hidden="1">#REF!</definedName>
    <definedName name="_123Graph" hidden="1">#REF!</definedName>
    <definedName name="_123Graph_ACurrenrt" localSheetId="0" hidden="1">#REF!</definedName>
    <definedName name="_123Graph_ACurrenrt" localSheetId="9" hidden="1">#REF!</definedName>
    <definedName name="_123Graph_ACurrenrt" localSheetId="10" hidden="1">#REF!</definedName>
    <definedName name="_123Graph_ACurrenrt" localSheetId="11" hidden="1">#REF!</definedName>
    <definedName name="_123Graph_ACurrenrt" localSheetId="12" hidden="1">#REF!</definedName>
    <definedName name="_123Graph_ACurrenrt" localSheetId="13" hidden="1">#REF!</definedName>
    <definedName name="_123Graph_ACurrenrt" localSheetId="14" hidden="1">#REF!</definedName>
    <definedName name="_123Graph_ACurrenrt" localSheetId="15" hidden="1">#REF!</definedName>
    <definedName name="_123Graph_ACurrenrt" localSheetId="16" hidden="1">#REF!</definedName>
    <definedName name="_123Graph_ACurrenrt" localSheetId="17" hidden="1">#REF!</definedName>
    <definedName name="_123Graph_ACurrenrt" localSheetId="18" hidden="1">#REF!</definedName>
    <definedName name="_123Graph_ACurrenrt" localSheetId="19" hidden="1">#REF!</definedName>
    <definedName name="_123Graph_ACurrenrt" localSheetId="20" hidden="1">#REF!</definedName>
    <definedName name="_123Graph_ACurrenrt" localSheetId="1" hidden="1">#REF!</definedName>
    <definedName name="_123Graph_ACurrenrt" localSheetId="2" hidden="1">#REF!</definedName>
    <definedName name="_123Graph_ACurrenrt" localSheetId="4" hidden="1">#REF!</definedName>
    <definedName name="_123Graph_ACurrenrt" localSheetId="7" hidden="1">#REF!</definedName>
    <definedName name="_123Graph_ACurrenrt" localSheetId="8" hidden="1">#REF!</definedName>
    <definedName name="_123Graph_ACurrenrt" hidden="1">#REF!</definedName>
    <definedName name="_123Graph_C" localSheetId="0" hidden="1">#REF!</definedName>
    <definedName name="_123Graph_C" localSheetId="9" hidden="1">#REF!</definedName>
    <definedName name="_123Graph_C" localSheetId="10" hidden="1">#REF!</definedName>
    <definedName name="_123Graph_C" localSheetId="11" hidden="1">#REF!</definedName>
    <definedName name="_123Graph_C" localSheetId="14" hidden="1">#REF!</definedName>
    <definedName name="_123Graph_C" localSheetId="15" hidden="1">#REF!</definedName>
    <definedName name="_123Graph_C" localSheetId="16" hidden="1">#REF!</definedName>
    <definedName name="_123Graph_C" localSheetId="17" hidden="1">#REF!</definedName>
    <definedName name="_123Graph_C" localSheetId="18" hidden="1">#REF!</definedName>
    <definedName name="_123Graph_C" localSheetId="19" hidden="1">#REF!</definedName>
    <definedName name="_123Graph_C" localSheetId="20" hidden="1">#REF!</definedName>
    <definedName name="_123Graph_C" localSheetId="1" hidden="1">#REF!</definedName>
    <definedName name="_123Graph_C" localSheetId="2" hidden="1">#REF!</definedName>
    <definedName name="_123Graph_C" localSheetId="7" hidden="1">#REF!</definedName>
    <definedName name="_123Graph_C" localSheetId="8" hidden="1">#REF!</definedName>
    <definedName name="_123Graph_C" hidden="1">#REF!</definedName>
    <definedName name="_123Graph_D" localSheetId="0" hidden="1">#REF!</definedName>
    <definedName name="_123Graph_D" localSheetId="9" hidden="1">#REF!</definedName>
    <definedName name="_123Graph_D" localSheetId="10" hidden="1">#REF!</definedName>
    <definedName name="_123Graph_D" localSheetId="11" hidden="1">#REF!</definedName>
    <definedName name="_123Graph_D" localSheetId="14" hidden="1">#REF!</definedName>
    <definedName name="_123Graph_D" localSheetId="15" hidden="1">#REF!</definedName>
    <definedName name="_123Graph_D" localSheetId="16" hidden="1">#REF!</definedName>
    <definedName name="_123Graph_D" localSheetId="17" hidden="1">#REF!</definedName>
    <definedName name="_123Graph_D" localSheetId="18" hidden="1">#REF!</definedName>
    <definedName name="_123Graph_D" localSheetId="19" hidden="1">#REF!</definedName>
    <definedName name="_123Graph_D" localSheetId="20" hidden="1">#REF!</definedName>
    <definedName name="_123Graph_D" localSheetId="1" hidden="1">#REF!</definedName>
    <definedName name="_123Graph_D" localSheetId="2" hidden="1">#REF!</definedName>
    <definedName name="_123Graph_D" localSheetId="7" hidden="1">#REF!</definedName>
    <definedName name="_123Graph_D" localSheetId="8" hidden="1">#REF!</definedName>
    <definedName name="_123Graph_D" hidden="1">#REF!</definedName>
    <definedName name="_123Graph_E" localSheetId="0" hidden="1">#REF!</definedName>
    <definedName name="_123Graph_E" localSheetId="9" hidden="1">#REF!</definedName>
    <definedName name="_123Graph_E" localSheetId="10" hidden="1">#REF!</definedName>
    <definedName name="_123Graph_E" localSheetId="11" hidden="1">#REF!</definedName>
    <definedName name="_123Graph_E" localSheetId="14" hidden="1">#REF!</definedName>
    <definedName name="_123Graph_E" localSheetId="15" hidden="1">#REF!</definedName>
    <definedName name="_123Graph_E" localSheetId="16" hidden="1">#REF!</definedName>
    <definedName name="_123Graph_E" localSheetId="17" hidden="1">#REF!</definedName>
    <definedName name="_123Graph_E" localSheetId="18" hidden="1">#REF!</definedName>
    <definedName name="_123Graph_E" localSheetId="19" hidden="1">#REF!</definedName>
    <definedName name="_123Graph_E" localSheetId="20" hidden="1">#REF!</definedName>
    <definedName name="_123Graph_E" localSheetId="1" hidden="1">#REF!</definedName>
    <definedName name="_123Graph_E" localSheetId="2" hidden="1">#REF!</definedName>
    <definedName name="_123Graph_E" localSheetId="7" hidden="1">#REF!</definedName>
    <definedName name="_123Graph_E" localSheetId="8" hidden="1">#REF!</definedName>
    <definedName name="_123Graph_E" hidden="1">#REF!</definedName>
    <definedName name="_123jfhqweufh" localSheetId="9">#REF!</definedName>
    <definedName name="_123jfhqweufh" localSheetId="10">#REF!</definedName>
    <definedName name="_123jfhqweufh" localSheetId="11">#REF!</definedName>
    <definedName name="_123jfhqweufh" localSheetId="14">#REF!</definedName>
    <definedName name="_123jfhqweufh" localSheetId="15">#REF!</definedName>
    <definedName name="_123jfhqweufh" localSheetId="16">#REF!</definedName>
    <definedName name="_123jfhqweufh" localSheetId="17">#REF!</definedName>
    <definedName name="_123jfhqweufh" localSheetId="18">#REF!</definedName>
    <definedName name="_123jfhqweufh" localSheetId="19">#REF!</definedName>
    <definedName name="_123jfhqweufh" localSheetId="20">#REF!</definedName>
    <definedName name="_123jfhqweufh" localSheetId="6">#REF!</definedName>
    <definedName name="_123jfhqweufh" localSheetId="7">#REF!</definedName>
    <definedName name="_123jfhqweufh" localSheetId="8">#REF!</definedName>
    <definedName name="_123jfhqweufh">#REF!</definedName>
    <definedName name="_15.9" hidden="1">'[32]4.3'!#REF!</definedName>
    <definedName name="_7.4a" hidden="1">'[11]4.9'!#REF!</definedName>
    <definedName name="_Parse_Out" localSheetId="0" hidden="1">#REF!</definedName>
    <definedName name="_Parse_Out" localSheetId="9" hidden="1">#REF!</definedName>
    <definedName name="_Parse_Out" localSheetId="10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16" hidden="1">#REF!</definedName>
    <definedName name="_Parse_Out" localSheetId="17" hidden="1">#REF!</definedName>
    <definedName name="_Parse_Out" localSheetId="18" hidden="1">#REF!</definedName>
    <definedName name="_Parse_Out" localSheetId="19" hidden="1">#REF!</definedName>
    <definedName name="_Parse_Out" localSheetId="20" hidden="1">#REF!</definedName>
    <definedName name="_Parse_Out" localSheetId="1" hidden="1">#REF!</definedName>
    <definedName name="_Parse_Out" localSheetId="2" hidden="1">[23]Kelantan!#REF!</definedName>
    <definedName name="_Parse_Out" localSheetId="4" hidden="1">#REF!</definedName>
    <definedName name="_Parse_Out" localSheetId="6" hidden="1">#REF!</definedName>
    <definedName name="_Parse_Out" localSheetId="7" hidden="1">#REF!</definedName>
    <definedName name="_Parse_Out" localSheetId="8" hidden="1">#REF!</definedName>
    <definedName name="_Parse_Out" hidden="1">#REF!</definedName>
    <definedName name="_Sort" localSheetId="0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16" hidden="1">#REF!</definedName>
    <definedName name="_Sort" localSheetId="17" hidden="1">#REF!</definedName>
    <definedName name="_Sort" localSheetId="18" hidden="1">#REF!</definedName>
    <definedName name="_Sort" localSheetId="19" hidden="1">#REF!</definedName>
    <definedName name="_Sort" localSheetId="20" hidden="1">#REF!</definedName>
    <definedName name="_Sort" localSheetId="1" hidden="1">#REF!</definedName>
    <definedName name="_Sort" localSheetId="2" hidden="1">#REF!</definedName>
    <definedName name="_Sort" localSheetId="4" hidden="1">#REF!</definedName>
    <definedName name="_Sort" localSheetId="7" hidden="1">#REF!</definedName>
    <definedName name="_Sort" localSheetId="8" hidden="1">#REF!</definedName>
    <definedName name="_Sort" hidden="1">#REF!</definedName>
    <definedName name="a" localSheetId="0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localSheetId="14" hidden="1">#REF!</definedName>
    <definedName name="a" localSheetId="15" hidden="1">#REF!</definedName>
    <definedName name="a" localSheetId="16" hidden="1">#REF!</definedName>
    <definedName name="a" localSheetId="17" hidden="1">#REF!</definedName>
    <definedName name="a" localSheetId="18" hidden="1">#REF!</definedName>
    <definedName name="a" localSheetId="19" hidden="1">#REF!</definedName>
    <definedName name="a" localSheetId="20" hidden="1">#REF!</definedName>
    <definedName name="a" localSheetId="1" hidden="1">#REF!</definedName>
    <definedName name="a" localSheetId="2" hidden="1">#REF!</definedName>
    <definedName name="a" localSheetId="4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hidden="1">#REF!</definedName>
    <definedName name="aa" hidden="1">#REF!</definedName>
    <definedName name="aaa" localSheetId="0">#REF!</definedName>
    <definedName name="aaa" localSheetId="9">#REF!</definedName>
    <definedName name="aaa" localSheetId="10">#REF!</definedName>
    <definedName name="aaa" localSheetId="11">#REF!</definedName>
    <definedName name="aaa" localSheetId="12">#REF!</definedName>
    <definedName name="aaa" localSheetId="13">#REF!</definedName>
    <definedName name="aaa" localSheetId="14">#REF!</definedName>
    <definedName name="aaa" localSheetId="15">#REF!</definedName>
    <definedName name="aaa" localSheetId="16">#REF!</definedName>
    <definedName name="aaa" localSheetId="17">#REF!</definedName>
    <definedName name="aaa" localSheetId="18">#REF!</definedName>
    <definedName name="aaa" localSheetId="19">#REF!</definedName>
    <definedName name="aaa" localSheetId="20">#REF!</definedName>
    <definedName name="aaa" localSheetId="1">#REF!</definedName>
    <definedName name="aaa" localSheetId="2">#REF!</definedName>
    <definedName name="aaa" localSheetId="4">#REF!</definedName>
    <definedName name="aaa" localSheetId="6">#REF!</definedName>
    <definedName name="aaa" localSheetId="7">#REF!</definedName>
    <definedName name="aaa" localSheetId="8">#REF!</definedName>
    <definedName name="aaa">#REF!</definedName>
    <definedName name="aaab" localSheetId="0">#REF!</definedName>
    <definedName name="aaab" localSheetId="9">#REF!</definedName>
    <definedName name="aaab" localSheetId="10">#REF!</definedName>
    <definedName name="aaab" localSheetId="11">#REF!</definedName>
    <definedName name="aaab" localSheetId="12">#REF!</definedName>
    <definedName name="aaab" localSheetId="13">#REF!</definedName>
    <definedName name="aaab" localSheetId="14">#REF!</definedName>
    <definedName name="aaab" localSheetId="15">#REF!</definedName>
    <definedName name="aaab" localSheetId="16">#REF!</definedName>
    <definedName name="aaab" localSheetId="17">#REF!</definedName>
    <definedName name="aaab" localSheetId="18">#REF!</definedName>
    <definedName name="aaab" localSheetId="19">#REF!</definedName>
    <definedName name="aaab" localSheetId="20">#REF!</definedName>
    <definedName name="aaab" localSheetId="1">#REF!</definedName>
    <definedName name="aaab" localSheetId="2">#REF!</definedName>
    <definedName name="aaab" localSheetId="4">#REF!</definedName>
    <definedName name="aaab" localSheetId="6">#REF!</definedName>
    <definedName name="aaab" localSheetId="7">#REF!</definedName>
    <definedName name="aaab" localSheetId="8">#REF!</definedName>
    <definedName name="aaab">#REF!</definedName>
    <definedName name="aaad">#REF!</definedName>
    <definedName name="aaart">#REF!</definedName>
    <definedName name="aaatr">#REF!</definedName>
    <definedName name="ABC" localSheetId="0" hidden="1">#REF!</definedName>
    <definedName name="ABC" localSheetId="9" hidden="1">#REF!</definedName>
    <definedName name="ABC" localSheetId="10" hidden="1">#REF!</definedName>
    <definedName name="ABC" localSheetId="11" hidden="1">#REF!</definedName>
    <definedName name="ABC" localSheetId="12" hidden="1">#REF!</definedName>
    <definedName name="ABC" localSheetId="13" hidden="1">#REF!</definedName>
    <definedName name="ABC" localSheetId="14" hidden="1">#REF!</definedName>
    <definedName name="ABC" localSheetId="15" hidden="1">#REF!</definedName>
    <definedName name="ABC" localSheetId="16" hidden="1">#REF!</definedName>
    <definedName name="ABC" localSheetId="17" hidden="1">#REF!</definedName>
    <definedName name="ABC" localSheetId="18" hidden="1">#REF!</definedName>
    <definedName name="ABC" localSheetId="19" hidden="1">#REF!</definedName>
    <definedName name="ABC" localSheetId="20" hidden="1">#REF!</definedName>
    <definedName name="ABC" localSheetId="1" hidden="1">#REF!</definedName>
    <definedName name="ABC" localSheetId="2" hidden="1">#REF!</definedName>
    <definedName name="ABC" localSheetId="4" hidden="1">#REF!</definedName>
    <definedName name="ABC" localSheetId="7" hidden="1">#REF!</definedName>
    <definedName name="ABC" localSheetId="8" hidden="1">#REF!</definedName>
    <definedName name="ABC" hidden="1">#REF!</definedName>
    <definedName name="abggg" localSheetId="0" hidden="1">'[11]4.9'!#REF!</definedName>
    <definedName name="abggg" localSheetId="9" hidden="1">'[27]4.9'!#REF!</definedName>
    <definedName name="abggg" localSheetId="10" hidden="1">'[27]4.9'!#REF!</definedName>
    <definedName name="abggg" localSheetId="11" hidden="1">'[27]4.9'!#REF!</definedName>
    <definedName name="abggg" localSheetId="12" hidden="1">'[27]4.9'!#REF!</definedName>
    <definedName name="abggg" localSheetId="13" hidden="1">'[27]4.9'!#REF!</definedName>
    <definedName name="abggg" localSheetId="14" hidden="1">'[27]4.9'!#REF!</definedName>
    <definedName name="abggg" localSheetId="15" hidden="1">'[27]4.9'!#REF!</definedName>
    <definedName name="abggg" localSheetId="16" hidden="1">'[27]4.9'!#REF!</definedName>
    <definedName name="abggg" localSheetId="17" hidden="1">'[27]4.9'!#REF!</definedName>
    <definedName name="abggg" localSheetId="18" hidden="1">'[27]4.9'!#REF!</definedName>
    <definedName name="abggg" localSheetId="19" hidden="1">'[27]4.9'!#REF!</definedName>
    <definedName name="abggg" localSheetId="20" hidden="1">'[41]4.9'!#REF!</definedName>
    <definedName name="abggg" localSheetId="1" hidden="1">'[11]4.9'!#REF!</definedName>
    <definedName name="abggg" localSheetId="2" hidden="1">'[21]4.9'!#REF!</definedName>
    <definedName name="abggg" localSheetId="4" hidden="1">'[27]4.9'!#REF!</definedName>
    <definedName name="abggg" localSheetId="6" hidden="1">'[29]4.9'!#REF!</definedName>
    <definedName name="abggg" localSheetId="7" hidden="1">'[27]4.9'!#REF!</definedName>
    <definedName name="abggg" localSheetId="8" hidden="1">'[27]4.9'!#REF!</definedName>
    <definedName name="abggg" hidden="1">'[1]4.9'!#REF!</definedName>
    <definedName name="afaf" hidden="1">'[11]4.9'!#REF!</definedName>
    <definedName name="as" localSheetId="0" hidden="1">#REF!</definedName>
    <definedName name="as" localSheetId="9" hidden="1">#REF!</definedName>
    <definedName name="as" localSheetId="10" hidden="1">#REF!</definedName>
    <definedName name="as" localSheetId="11" hidden="1">#REF!</definedName>
    <definedName name="as" localSheetId="12" hidden="1">#REF!</definedName>
    <definedName name="as" localSheetId="13" hidden="1">#REF!</definedName>
    <definedName name="as" localSheetId="14" hidden="1">#REF!</definedName>
    <definedName name="as" localSheetId="15" hidden="1">#REF!</definedName>
    <definedName name="as" localSheetId="16" hidden="1">#REF!</definedName>
    <definedName name="as" localSheetId="17" hidden="1">#REF!</definedName>
    <definedName name="as" localSheetId="18" hidden="1">#REF!</definedName>
    <definedName name="as" localSheetId="19" hidden="1">#REF!</definedName>
    <definedName name="as" localSheetId="20" hidden="1">#REF!</definedName>
    <definedName name="as" localSheetId="1" hidden="1">#REF!</definedName>
    <definedName name="as" localSheetId="2" hidden="1">#REF!</definedName>
    <definedName name="as" localSheetId="4" hidden="1">#REF!</definedName>
    <definedName name="as" localSheetId="6" hidden="1">#REF!</definedName>
    <definedName name="as" localSheetId="7" hidden="1">#REF!</definedName>
    <definedName name="as" localSheetId="8" hidden="1">#REF!</definedName>
    <definedName name="as" hidden="1">#REF!</definedName>
    <definedName name="asas" localSheetId="9">#REF!</definedName>
    <definedName name="asas" localSheetId="10">#REF!</definedName>
    <definedName name="asas" localSheetId="11">#REF!</definedName>
    <definedName name="asas" localSheetId="14">#REF!</definedName>
    <definedName name="asas" localSheetId="15">#REF!</definedName>
    <definedName name="asas" localSheetId="16">#REF!</definedName>
    <definedName name="asas" localSheetId="17">#REF!</definedName>
    <definedName name="asas" localSheetId="18">#REF!</definedName>
    <definedName name="asas" localSheetId="19">#REF!</definedName>
    <definedName name="asas" localSheetId="20">#REF!</definedName>
    <definedName name="asas" localSheetId="6">#REF!</definedName>
    <definedName name="asas" localSheetId="7">#REF!</definedName>
    <definedName name="asas" localSheetId="8">#REF!</definedName>
    <definedName name="asas">#REF!</definedName>
    <definedName name="ass" localSheetId="0" hidden="1">'[2]4.8'!#REF!</definedName>
    <definedName name="ass" localSheetId="9" hidden="1">'[2]4.8'!#REF!</definedName>
    <definedName name="ass" localSheetId="10" hidden="1">'[2]4.8'!#REF!</definedName>
    <definedName name="ass" localSheetId="11" hidden="1">'[2]4.8'!#REF!</definedName>
    <definedName name="ass" localSheetId="12" hidden="1">'[2]4.8'!#REF!</definedName>
    <definedName name="ass" localSheetId="13" hidden="1">'[2]4.8'!#REF!</definedName>
    <definedName name="ass" localSheetId="14" hidden="1">'[2]4.8'!#REF!</definedName>
    <definedName name="ass" localSheetId="15" hidden="1">'[2]4.8'!#REF!</definedName>
    <definedName name="ass" localSheetId="16" hidden="1">'[2]4.8'!#REF!</definedName>
    <definedName name="ass" localSheetId="17" hidden="1">'[2]4.8'!#REF!</definedName>
    <definedName name="ass" localSheetId="18" hidden="1">'[2]4.8'!#REF!</definedName>
    <definedName name="ass" localSheetId="19" hidden="1">'[2]4.8'!#REF!</definedName>
    <definedName name="ass" localSheetId="20" hidden="1">'[2]4.8'!#REF!</definedName>
    <definedName name="ass" localSheetId="1" hidden="1">'[2]4.8'!#REF!</definedName>
    <definedName name="ass" localSheetId="2" hidden="1">'[2]4.8'!#REF!</definedName>
    <definedName name="ass" localSheetId="4" hidden="1">'[2]4.8'!#REF!</definedName>
    <definedName name="ass" localSheetId="6" hidden="1">'[2]4.8'!#REF!</definedName>
    <definedName name="ass" localSheetId="7" hidden="1">'[2]4.8'!#REF!</definedName>
    <definedName name="ass" localSheetId="8" hidden="1">'[2]4.8'!#REF!</definedName>
    <definedName name="ass" hidden="1">'[2]4.8'!#REF!</definedName>
    <definedName name="Asset91" localSheetId="0">#REF!</definedName>
    <definedName name="Asset91" localSheetId="9">#REF!</definedName>
    <definedName name="Asset91" localSheetId="10">#REF!</definedName>
    <definedName name="Asset91" localSheetId="11">#REF!</definedName>
    <definedName name="Asset91" localSheetId="12">#REF!</definedName>
    <definedName name="Asset91" localSheetId="13">#REF!</definedName>
    <definedName name="Asset91" localSheetId="14">#REF!</definedName>
    <definedName name="Asset91" localSheetId="15">#REF!</definedName>
    <definedName name="Asset91" localSheetId="16">#REF!</definedName>
    <definedName name="Asset91" localSheetId="17">#REF!</definedName>
    <definedName name="Asset91" localSheetId="18">#REF!</definedName>
    <definedName name="Asset91" localSheetId="19">#REF!</definedName>
    <definedName name="Asset91" localSheetId="20">#REF!</definedName>
    <definedName name="Asset91" localSheetId="1">#REF!</definedName>
    <definedName name="Asset91" localSheetId="2">#REF!</definedName>
    <definedName name="Asset91" localSheetId="4">#REF!</definedName>
    <definedName name="Asset91" localSheetId="6">#REF!</definedName>
    <definedName name="Asset91" localSheetId="7">#REF!</definedName>
    <definedName name="Asset91" localSheetId="8">#REF!</definedName>
    <definedName name="Asset91">#REF!</definedName>
    <definedName name="Asset92" localSheetId="0">#REF!</definedName>
    <definedName name="Asset92" localSheetId="9">#REF!</definedName>
    <definedName name="Asset92" localSheetId="10">#REF!</definedName>
    <definedName name="Asset92" localSheetId="11">#REF!</definedName>
    <definedName name="Asset92" localSheetId="12">#REF!</definedName>
    <definedName name="Asset92" localSheetId="13">#REF!</definedName>
    <definedName name="Asset92" localSheetId="14">#REF!</definedName>
    <definedName name="Asset92" localSheetId="15">#REF!</definedName>
    <definedName name="Asset92" localSheetId="16">#REF!</definedName>
    <definedName name="Asset92" localSheetId="17">#REF!</definedName>
    <definedName name="Asset92" localSheetId="18">#REF!</definedName>
    <definedName name="Asset92" localSheetId="19">#REF!</definedName>
    <definedName name="Asset92" localSheetId="20">#REF!</definedName>
    <definedName name="Asset92" localSheetId="1">#REF!</definedName>
    <definedName name="Asset92" localSheetId="2">#REF!</definedName>
    <definedName name="Asset92" localSheetId="4">#REF!</definedName>
    <definedName name="Asset92" localSheetId="6">#REF!</definedName>
    <definedName name="Asset92" localSheetId="7">#REF!</definedName>
    <definedName name="Asset92" localSheetId="8">#REF!</definedName>
    <definedName name="Asset92">#REF!</definedName>
    <definedName name="ax">#REF!</definedName>
    <definedName name="b" localSheetId="0" hidden="1">#REF!</definedName>
    <definedName name="b" localSheetId="9" hidden="1">#REF!</definedName>
    <definedName name="b" localSheetId="10" hidden="1">#REF!</definedName>
    <definedName name="b" localSheetId="11" hidden="1">#REF!</definedName>
    <definedName name="b" localSheetId="12" hidden="1">#REF!</definedName>
    <definedName name="b" localSheetId="13" hidden="1">#REF!</definedName>
    <definedName name="b" localSheetId="14" hidden="1">#REF!</definedName>
    <definedName name="b" localSheetId="15" hidden="1">#REF!</definedName>
    <definedName name="b" localSheetId="16" hidden="1">#REF!</definedName>
    <definedName name="b" localSheetId="17" hidden="1">#REF!</definedName>
    <definedName name="b" localSheetId="18" hidden="1">#REF!</definedName>
    <definedName name="b" localSheetId="19" hidden="1">#REF!</definedName>
    <definedName name="b" localSheetId="20" hidden="1">#REF!</definedName>
    <definedName name="b" localSheetId="1" hidden="1">#REF!</definedName>
    <definedName name="b" localSheetId="2" hidden="1">#REF!</definedName>
    <definedName name="b" localSheetId="4" hidden="1">#REF!</definedName>
    <definedName name="b" localSheetId="6" hidden="1">#REF!</definedName>
    <definedName name="b" localSheetId="7" hidden="1">#REF!</definedName>
    <definedName name="b" localSheetId="8" hidden="1">#REF!</definedName>
    <definedName name="b" hidden="1">#REF!</definedName>
    <definedName name="bab">#REF!</definedName>
    <definedName name="bbbg">#REF!</definedName>
    <definedName name="bbbgt">#REF!</definedName>
    <definedName name="bbbh">#REF!</definedName>
    <definedName name="bcvb">#REF!</definedName>
    <definedName name="bf" hidden="1">'[15]7.6'!#REF!</definedName>
    <definedName name="bfeh" localSheetId="9">#REF!</definedName>
    <definedName name="bfeh" localSheetId="10">#REF!</definedName>
    <definedName name="bfeh" localSheetId="11">#REF!</definedName>
    <definedName name="bfeh" localSheetId="14">#REF!</definedName>
    <definedName name="bfeh" localSheetId="15">#REF!</definedName>
    <definedName name="bfeh" localSheetId="16">#REF!</definedName>
    <definedName name="bfeh" localSheetId="17">#REF!</definedName>
    <definedName name="bfeh" localSheetId="18">#REF!</definedName>
    <definedName name="bfeh" localSheetId="19">#REF!</definedName>
    <definedName name="bfeh" localSheetId="20">#REF!</definedName>
    <definedName name="bfeh" localSheetId="6">#REF!</definedName>
    <definedName name="bfeh" localSheetId="7">#REF!</definedName>
    <definedName name="bfeh" localSheetId="8">#REF!</definedName>
    <definedName name="bfeh">#REF!</definedName>
    <definedName name="BH">#REF!</definedName>
    <definedName name="bnb" hidden="1">'[15]7.6'!#REF!</definedName>
    <definedName name="BudgetYear">#REF!</definedName>
    <definedName name="bv">#REF!</definedName>
    <definedName name="CalcsDishMatch">#N/A</definedName>
    <definedName name="cc" localSheetId="0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15">#REF!</definedName>
    <definedName name="cc" localSheetId="16">#REF!</definedName>
    <definedName name="cc" localSheetId="17">#REF!</definedName>
    <definedName name="cc" localSheetId="18">#REF!</definedName>
    <definedName name="cc" localSheetId="19">#REF!</definedName>
    <definedName name="cc" localSheetId="20">#REF!</definedName>
    <definedName name="cc" localSheetId="1">#REF!</definedName>
    <definedName name="cc" localSheetId="2">#REF!</definedName>
    <definedName name="cc" localSheetId="4">#REF!</definedName>
    <definedName name="cc" localSheetId="6">#REF!</definedName>
    <definedName name="cc" localSheetId="7">#REF!</definedName>
    <definedName name="cc" localSheetId="8">#REF!</definedName>
    <definedName name="cc">#REF!</definedName>
    <definedName name="con_05" localSheetId="0">#REF!</definedName>
    <definedName name="con_05" localSheetId="9">#REF!</definedName>
    <definedName name="con_05" localSheetId="10">#REF!</definedName>
    <definedName name="con_05" localSheetId="11">#REF!</definedName>
    <definedName name="con_05" localSheetId="12">#REF!</definedName>
    <definedName name="con_05" localSheetId="13">#REF!</definedName>
    <definedName name="con_05" localSheetId="14">#REF!</definedName>
    <definedName name="con_05" localSheetId="15">#REF!</definedName>
    <definedName name="con_05" localSheetId="16">#REF!</definedName>
    <definedName name="con_05" localSheetId="17">#REF!</definedName>
    <definedName name="con_05" localSheetId="18">#REF!</definedName>
    <definedName name="con_05" localSheetId="19">#REF!</definedName>
    <definedName name="con_05" localSheetId="20">#REF!</definedName>
    <definedName name="con_05" localSheetId="1">#REF!</definedName>
    <definedName name="con_05" localSheetId="2">#REF!</definedName>
    <definedName name="con_05" localSheetId="4">#REF!</definedName>
    <definedName name="con_05" localSheetId="6">#REF!</definedName>
    <definedName name="con_05" localSheetId="7">#REF!</definedName>
    <definedName name="con_05" localSheetId="8">#REF!</definedName>
    <definedName name="con_05">#REF!</definedName>
    <definedName name="con_06" localSheetId="0">#REF!</definedName>
    <definedName name="con_06" localSheetId="9">#REF!</definedName>
    <definedName name="con_06" localSheetId="10">#REF!</definedName>
    <definedName name="con_06" localSheetId="11">#REF!</definedName>
    <definedName name="con_06" localSheetId="12">#REF!</definedName>
    <definedName name="con_06" localSheetId="13">#REF!</definedName>
    <definedName name="con_06" localSheetId="14">#REF!</definedName>
    <definedName name="con_06" localSheetId="15">#REF!</definedName>
    <definedName name="con_06" localSheetId="16">#REF!</definedName>
    <definedName name="con_06" localSheetId="17">#REF!</definedName>
    <definedName name="con_06" localSheetId="18">#REF!</definedName>
    <definedName name="con_06" localSheetId="19">#REF!</definedName>
    <definedName name="con_06" localSheetId="20">#REF!</definedName>
    <definedName name="con_06" localSheetId="1">#REF!</definedName>
    <definedName name="con_06" localSheetId="2">#REF!</definedName>
    <definedName name="con_06" localSheetId="4">#REF!</definedName>
    <definedName name="con_06" localSheetId="6">#REF!</definedName>
    <definedName name="con_06" localSheetId="7">#REF!</definedName>
    <definedName name="con_06" localSheetId="8">#REF!</definedName>
    <definedName name="con_06">#REF!</definedName>
    <definedName name="con_07" localSheetId="0">#REF!</definedName>
    <definedName name="con_07" localSheetId="9">#REF!</definedName>
    <definedName name="con_07" localSheetId="10">#REF!</definedName>
    <definedName name="con_07" localSheetId="11">#REF!</definedName>
    <definedName name="con_07" localSheetId="12">#REF!</definedName>
    <definedName name="con_07" localSheetId="13">#REF!</definedName>
    <definedName name="con_07" localSheetId="14">#REF!</definedName>
    <definedName name="con_07" localSheetId="15">#REF!</definedName>
    <definedName name="con_07" localSheetId="16">#REF!</definedName>
    <definedName name="con_07" localSheetId="17">#REF!</definedName>
    <definedName name="con_07" localSheetId="18">#REF!</definedName>
    <definedName name="con_07" localSheetId="19">#REF!</definedName>
    <definedName name="con_07" localSheetId="20">#REF!</definedName>
    <definedName name="con_07" localSheetId="1">#REF!</definedName>
    <definedName name="con_07" localSheetId="2">#REF!</definedName>
    <definedName name="con_07" localSheetId="4">#REF!</definedName>
    <definedName name="con_07" localSheetId="6">#REF!</definedName>
    <definedName name="con_07" localSheetId="7">#REF!</definedName>
    <definedName name="con_07" localSheetId="8">#REF!</definedName>
    <definedName name="con_07">#REF!</definedName>
    <definedName name="con_08" localSheetId="0">#REF!</definedName>
    <definedName name="con_08" localSheetId="9">#REF!</definedName>
    <definedName name="con_08" localSheetId="10">#REF!</definedName>
    <definedName name="con_08" localSheetId="11">#REF!</definedName>
    <definedName name="con_08" localSheetId="12">#REF!</definedName>
    <definedName name="con_08" localSheetId="13">#REF!</definedName>
    <definedName name="con_08" localSheetId="14">#REF!</definedName>
    <definedName name="con_08" localSheetId="15">#REF!</definedName>
    <definedName name="con_08" localSheetId="16">#REF!</definedName>
    <definedName name="con_08" localSheetId="17">#REF!</definedName>
    <definedName name="con_08" localSheetId="18">#REF!</definedName>
    <definedName name="con_08" localSheetId="19">#REF!</definedName>
    <definedName name="con_08" localSheetId="20">#REF!</definedName>
    <definedName name="con_08" localSheetId="1">#REF!</definedName>
    <definedName name="con_08" localSheetId="2">#REF!</definedName>
    <definedName name="con_08" localSheetId="4">#REF!</definedName>
    <definedName name="con_08" localSheetId="6">#REF!</definedName>
    <definedName name="con_08" localSheetId="7">#REF!</definedName>
    <definedName name="con_08" localSheetId="8">#REF!</definedName>
    <definedName name="con_08">#REF!</definedName>
    <definedName name="con_09" localSheetId="0">#REF!</definedName>
    <definedName name="con_09" localSheetId="9">#REF!</definedName>
    <definedName name="con_09" localSheetId="10">#REF!</definedName>
    <definedName name="con_09" localSheetId="11">#REF!</definedName>
    <definedName name="con_09" localSheetId="12">#REF!</definedName>
    <definedName name="con_09" localSheetId="13">#REF!</definedName>
    <definedName name="con_09" localSheetId="14">#REF!</definedName>
    <definedName name="con_09" localSheetId="15">#REF!</definedName>
    <definedName name="con_09" localSheetId="16">#REF!</definedName>
    <definedName name="con_09" localSheetId="17">#REF!</definedName>
    <definedName name="con_09" localSheetId="18">#REF!</definedName>
    <definedName name="con_09" localSheetId="19">#REF!</definedName>
    <definedName name="con_09" localSheetId="20">#REF!</definedName>
    <definedName name="con_09" localSheetId="1">#REF!</definedName>
    <definedName name="con_09" localSheetId="2">#REF!</definedName>
    <definedName name="con_09" localSheetId="4">#REF!</definedName>
    <definedName name="con_09" localSheetId="6">#REF!</definedName>
    <definedName name="con_09" localSheetId="7">#REF!</definedName>
    <definedName name="con_09" localSheetId="8">#REF!</definedName>
    <definedName name="con_09">#REF!</definedName>
    <definedName name="con_10" localSheetId="0">#REF!</definedName>
    <definedName name="con_10" localSheetId="9">#REF!</definedName>
    <definedName name="con_10" localSheetId="10">#REF!</definedName>
    <definedName name="con_10" localSheetId="11">#REF!</definedName>
    <definedName name="con_10" localSheetId="12">#REF!</definedName>
    <definedName name="con_10" localSheetId="13">#REF!</definedName>
    <definedName name="con_10" localSheetId="14">#REF!</definedName>
    <definedName name="con_10" localSheetId="15">#REF!</definedName>
    <definedName name="con_10" localSheetId="16">#REF!</definedName>
    <definedName name="con_10" localSheetId="17">#REF!</definedName>
    <definedName name="con_10" localSheetId="18">#REF!</definedName>
    <definedName name="con_10" localSheetId="19">#REF!</definedName>
    <definedName name="con_10" localSheetId="20">#REF!</definedName>
    <definedName name="con_10" localSheetId="1">#REF!</definedName>
    <definedName name="con_10" localSheetId="2">#REF!</definedName>
    <definedName name="con_10" localSheetId="4">#REF!</definedName>
    <definedName name="con_10" localSheetId="6">#REF!</definedName>
    <definedName name="con_10" localSheetId="7">#REF!</definedName>
    <definedName name="con_10" localSheetId="8">#REF!</definedName>
    <definedName name="con_10">#REF!</definedName>
    <definedName name="con_11" localSheetId="0">#REF!</definedName>
    <definedName name="con_11" localSheetId="9">#REF!</definedName>
    <definedName name="con_11" localSheetId="10">#REF!</definedName>
    <definedName name="con_11" localSheetId="11">#REF!</definedName>
    <definedName name="con_11" localSheetId="12">#REF!</definedName>
    <definedName name="con_11" localSheetId="13">#REF!</definedName>
    <definedName name="con_11" localSheetId="14">#REF!</definedName>
    <definedName name="con_11" localSheetId="15">#REF!</definedName>
    <definedName name="con_11" localSheetId="16">#REF!</definedName>
    <definedName name="con_11" localSheetId="17">#REF!</definedName>
    <definedName name="con_11" localSheetId="18">#REF!</definedName>
    <definedName name="con_11" localSheetId="19">#REF!</definedName>
    <definedName name="con_11" localSheetId="20">#REF!</definedName>
    <definedName name="con_11" localSheetId="1">#REF!</definedName>
    <definedName name="con_11" localSheetId="2">#REF!</definedName>
    <definedName name="con_11" localSheetId="4">#REF!</definedName>
    <definedName name="con_11" localSheetId="6">#REF!</definedName>
    <definedName name="con_11" localSheetId="7">#REF!</definedName>
    <definedName name="con_11" localSheetId="8">#REF!</definedName>
    <definedName name="con_11">#REF!</definedName>
    <definedName name="cons_12p" localSheetId="0">#REF!</definedName>
    <definedName name="cons_12p" localSheetId="9">#REF!</definedName>
    <definedName name="cons_12p" localSheetId="10">#REF!</definedName>
    <definedName name="cons_12p" localSheetId="11">#REF!</definedName>
    <definedName name="cons_12p" localSheetId="12">#REF!</definedName>
    <definedName name="cons_12p" localSheetId="13">#REF!</definedName>
    <definedName name="cons_12p" localSheetId="14">#REF!</definedName>
    <definedName name="cons_12p" localSheetId="15">#REF!</definedName>
    <definedName name="cons_12p" localSheetId="16">#REF!</definedName>
    <definedName name="cons_12p" localSheetId="17">#REF!</definedName>
    <definedName name="cons_12p" localSheetId="18">#REF!</definedName>
    <definedName name="cons_12p" localSheetId="19">#REF!</definedName>
    <definedName name="cons_12p" localSheetId="20">#REF!</definedName>
    <definedName name="cons_12p" localSheetId="1">#REF!</definedName>
    <definedName name="cons_12p" localSheetId="2">#REF!</definedName>
    <definedName name="cons_12p" localSheetId="4">#REF!</definedName>
    <definedName name="cons_12p" localSheetId="6">#REF!</definedName>
    <definedName name="cons_12p" localSheetId="7">#REF!</definedName>
    <definedName name="cons_12p" localSheetId="8">#REF!</definedName>
    <definedName name="cons_12p">#REF!</definedName>
    <definedName name="cons_2005" localSheetId="0">[14]VA_CONSTANT!$A$3:$Z$21</definedName>
    <definedName name="cons_2005" localSheetId="9">[14]VA_CONSTANT!$A$3:$Z$21</definedName>
    <definedName name="cons_2005" localSheetId="10">[14]VA_CONSTANT!$A$3:$Z$21</definedName>
    <definedName name="cons_2005" localSheetId="11">[14]VA_CONSTANT!$A$3:$Z$21</definedName>
    <definedName name="cons_2005" localSheetId="14">[14]VA_CONSTANT!$A$3:$Z$21</definedName>
    <definedName name="cons_2005" localSheetId="15">[14]VA_CONSTANT!$A$3:$Z$21</definedName>
    <definedName name="cons_2005" localSheetId="16">[14]VA_CONSTANT!$A$3:$Z$21</definedName>
    <definedName name="cons_2005" localSheetId="17">[14]VA_CONSTANT!$A$3:$Z$21</definedName>
    <definedName name="cons_2005" localSheetId="18">[14]VA_CONSTANT!$A$3:$Z$21</definedName>
    <definedName name="cons_2005" localSheetId="19">[14]VA_CONSTANT!$A$3:$Z$21</definedName>
    <definedName name="cons_2005" localSheetId="20">[43]VA_CONSTANT!$A$3:$Z$21</definedName>
    <definedName name="cons_2005" localSheetId="1">[14]VA_CONSTANT!$A$3:$Z$21</definedName>
    <definedName name="cons_2005" localSheetId="2">[24]VA_CONSTANT!$A$3:$Z$21</definedName>
    <definedName name="cons_2005" localSheetId="6">[33]VA_CONSTANT!$A$3:$Z$21</definedName>
    <definedName name="cons_2005" localSheetId="7">[14]VA_CONSTANT!$A$3:$Z$21</definedName>
    <definedName name="cons_2005" localSheetId="8">[14]VA_CONSTANT!$A$3:$Z$21</definedName>
    <definedName name="cons_2005">[3]VA_CONSTANT!$A$3:$Z$21</definedName>
    <definedName name="cons_2006" localSheetId="0">[14]VA_CONSTANT!$A$25:$Z$43</definedName>
    <definedName name="cons_2006" localSheetId="9">[14]VA_CONSTANT!$A$25:$Z$43</definedName>
    <definedName name="cons_2006" localSheetId="10">[14]VA_CONSTANT!$A$25:$Z$43</definedName>
    <definedName name="cons_2006" localSheetId="11">[14]VA_CONSTANT!$A$25:$Z$43</definedName>
    <definedName name="cons_2006" localSheetId="14">[14]VA_CONSTANT!$A$25:$Z$43</definedName>
    <definedName name="cons_2006" localSheetId="15">[14]VA_CONSTANT!$A$25:$Z$43</definedName>
    <definedName name="cons_2006" localSheetId="16">[14]VA_CONSTANT!$A$25:$Z$43</definedName>
    <definedName name="cons_2006" localSheetId="17">[14]VA_CONSTANT!$A$25:$Z$43</definedName>
    <definedName name="cons_2006" localSheetId="18">[14]VA_CONSTANT!$A$25:$Z$43</definedName>
    <definedName name="cons_2006" localSheetId="19">[14]VA_CONSTANT!$A$25:$Z$43</definedName>
    <definedName name="cons_2006" localSheetId="20">[43]VA_CONSTANT!$A$25:$Z$43</definedName>
    <definedName name="cons_2006" localSheetId="1">[14]VA_CONSTANT!$A$25:$Z$43</definedName>
    <definedName name="cons_2006" localSheetId="2">[24]VA_CONSTANT!$A$25:$Z$43</definedName>
    <definedName name="cons_2006" localSheetId="6">[33]VA_CONSTANT!$A$25:$Z$43</definedName>
    <definedName name="cons_2006" localSheetId="7">[14]VA_CONSTANT!$A$25:$Z$43</definedName>
    <definedName name="cons_2006" localSheetId="8">[14]VA_CONSTANT!$A$25:$Z$43</definedName>
    <definedName name="cons_2006">[3]VA_CONSTANT!$A$25:$Z$43</definedName>
    <definedName name="cons_2007" localSheetId="0">[14]VA_CONSTANT!$A$47:$Z$65</definedName>
    <definedName name="cons_2007" localSheetId="9">[14]VA_CONSTANT!$A$47:$Z$65</definedName>
    <definedName name="cons_2007" localSheetId="10">[14]VA_CONSTANT!$A$47:$Z$65</definedName>
    <definedName name="cons_2007" localSheetId="11">[14]VA_CONSTANT!$A$47:$Z$65</definedName>
    <definedName name="cons_2007" localSheetId="14">[14]VA_CONSTANT!$A$47:$Z$65</definedName>
    <definedName name="cons_2007" localSheetId="15">[14]VA_CONSTANT!$A$47:$Z$65</definedName>
    <definedName name="cons_2007" localSheetId="16">[14]VA_CONSTANT!$A$47:$Z$65</definedName>
    <definedName name="cons_2007" localSheetId="17">[14]VA_CONSTANT!$A$47:$Z$65</definedName>
    <definedName name="cons_2007" localSheetId="18">[14]VA_CONSTANT!$A$47:$Z$65</definedName>
    <definedName name="cons_2007" localSheetId="19">[14]VA_CONSTANT!$A$47:$Z$65</definedName>
    <definedName name="cons_2007" localSheetId="20">[43]VA_CONSTANT!$A$47:$Z$65</definedName>
    <definedName name="cons_2007" localSheetId="1">[14]VA_CONSTANT!$A$47:$Z$65</definedName>
    <definedName name="cons_2007" localSheetId="2">[24]VA_CONSTANT!$A$47:$Z$65</definedName>
    <definedName name="cons_2007" localSheetId="6">[33]VA_CONSTANT!$A$47:$Z$65</definedName>
    <definedName name="cons_2007" localSheetId="7">[14]VA_CONSTANT!$A$47:$Z$65</definedName>
    <definedName name="cons_2007" localSheetId="8">[14]VA_CONSTANT!$A$47:$Z$65</definedName>
    <definedName name="cons_2007">[3]VA_CONSTANT!$A$47:$Z$65</definedName>
    <definedName name="cons_2008" localSheetId="0">[14]VA_CONSTANT!$A$69:$Z$87</definedName>
    <definedName name="cons_2008" localSheetId="9">[14]VA_CONSTANT!$A$69:$Z$87</definedName>
    <definedName name="cons_2008" localSheetId="10">[14]VA_CONSTANT!$A$69:$Z$87</definedName>
    <definedName name="cons_2008" localSheetId="11">[14]VA_CONSTANT!$A$69:$Z$87</definedName>
    <definedName name="cons_2008" localSheetId="14">[14]VA_CONSTANT!$A$69:$Z$87</definedName>
    <definedName name="cons_2008" localSheetId="15">[14]VA_CONSTANT!$A$69:$Z$87</definedName>
    <definedName name="cons_2008" localSheetId="16">[14]VA_CONSTANT!$A$69:$Z$87</definedName>
    <definedName name="cons_2008" localSheetId="17">[14]VA_CONSTANT!$A$69:$Z$87</definedName>
    <definedName name="cons_2008" localSheetId="18">[14]VA_CONSTANT!$A$69:$Z$87</definedName>
    <definedName name="cons_2008" localSheetId="19">[14]VA_CONSTANT!$A$69:$Z$87</definedName>
    <definedName name="cons_2008" localSheetId="20">[43]VA_CONSTANT!$A$69:$Z$87</definedName>
    <definedName name="cons_2008" localSheetId="1">[14]VA_CONSTANT!$A$69:$Z$87</definedName>
    <definedName name="cons_2008" localSheetId="2">[24]VA_CONSTANT!$A$69:$Z$87</definedName>
    <definedName name="cons_2008" localSheetId="6">[33]VA_CONSTANT!$A$69:$Z$87</definedName>
    <definedName name="cons_2008" localSheetId="7">[14]VA_CONSTANT!$A$69:$Z$87</definedName>
    <definedName name="cons_2008" localSheetId="8">[14]VA_CONSTANT!$A$69:$Z$87</definedName>
    <definedName name="cons_2008">[3]VA_CONSTANT!$A$69:$Z$87</definedName>
    <definedName name="cons_2009" localSheetId="0">[14]VA_CONSTANT!$A$91:$Z$109</definedName>
    <definedName name="cons_2009" localSheetId="9">[14]VA_CONSTANT!$A$91:$Z$109</definedName>
    <definedName name="cons_2009" localSheetId="10">[14]VA_CONSTANT!$A$91:$Z$109</definedName>
    <definedName name="cons_2009" localSheetId="11">[14]VA_CONSTANT!$A$91:$Z$109</definedName>
    <definedName name="cons_2009" localSheetId="14">[14]VA_CONSTANT!$A$91:$Z$109</definedName>
    <definedName name="cons_2009" localSheetId="15">[14]VA_CONSTANT!$A$91:$Z$109</definedName>
    <definedName name="cons_2009" localSheetId="16">[14]VA_CONSTANT!$A$91:$Z$109</definedName>
    <definedName name="cons_2009" localSheetId="17">[14]VA_CONSTANT!$A$91:$Z$109</definedName>
    <definedName name="cons_2009" localSheetId="18">[14]VA_CONSTANT!$A$91:$Z$109</definedName>
    <definedName name="cons_2009" localSheetId="19">[14]VA_CONSTANT!$A$91:$Z$109</definedName>
    <definedName name="cons_2009" localSheetId="20">[43]VA_CONSTANT!$A$91:$Z$109</definedName>
    <definedName name="cons_2009" localSheetId="1">[14]VA_CONSTANT!$A$91:$Z$109</definedName>
    <definedName name="cons_2009" localSheetId="2">[24]VA_CONSTANT!$A$91:$Z$109</definedName>
    <definedName name="cons_2009" localSheetId="6">[33]VA_CONSTANT!$A$91:$Z$109</definedName>
    <definedName name="cons_2009" localSheetId="7">[14]VA_CONSTANT!$A$91:$Z$109</definedName>
    <definedName name="cons_2009" localSheetId="8">[14]VA_CONSTANT!$A$91:$Z$109</definedName>
    <definedName name="cons_2009">[3]VA_CONSTANT!$A$91:$Z$109</definedName>
    <definedName name="cons_2010" localSheetId="0">[14]VA_CONSTANT!$A$113:$Z$131</definedName>
    <definedName name="cons_2010" localSheetId="9">[14]VA_CONSTANT!$A$113:$Z$131</definedName>
    <definedName name="cons_2010" localSheetId="10">[14]VA_CONSTANT!$A$113:$Z$131</definedName>
    <definedName name="cons_2010" localSheetId="11">[14]VA_CONSTANT!$A$113:$Z$131</definedName>
    <definedName name="cons_2010" localSheetId="14">[14]VA_CONSTANT!$A$113:$Z$131</definedName>
    <definedName name="cons_2010" localSheetId="15">[14]VA_CONSTANT!$A$113:$Z$131</definedName>
    <definedName name="cons_2010" localSheetId="16">[14]VA_CONSTANT!$A$113:$Z$131</definedName>
    <definedName name="cons_2010" localSheetId="17">[14]VA_CONSTANT!$A$113:$Z$131</definedName>
    <definedName name="cons_2010" localSheetId="18">[14]VA_CONSTANT!$A$113:$Z$131</definedName>
    <definedName name="cons_2010" localSheetId="19">[14]VA_CONSTANT!$A$113:$Z$131</definedName>
    <definedName name="cons_2010" localSheetId="20">[43]VA_CONSTANT!$A$113:$Z$131</definedName>
    <definedName name="cons_2010" localSheetId="1">[14]VA_CONSTANT!$A$113:$Z$131</definedName>
    <definedName name="cons_2010" localSheetId="2">[24]VA_CONSTANT!$A$113:$Z$131</definedName>
    <definedName name="cons_2010" localSheetId="6">[33]VA_CONSTANT!$A$113:$Z$131</definedName>
    <definedName name="cons_2010" localSheetId="7">[14]VA_CONSTANT!$A$113:$Z$131</definedName>
    <definedName name="cons_2010" localSheetId="8">[14]VA_CONSTANT!$A$113:$Z$131</definedName>
    <definedName name="cons_2010">[3]VA_CONSTANT!$A$113:$Z$131</definedName>
    <definedName name="cons_2011" localSheetId="0">[14]VA_CONSTANT!$A$135:$Z$153</definedName>
    <definedName name="cons_2011" localSheetId="9">[14]VA_CONSTANT!$A$135:$Z$153</definedName>
    <definedName name="cons_2011" localSheetId="10">[14]VA_CONSTANT!$A$135:$Z$153</definedName>
    <definedName name="cons_2011" localSheetId="11">[14]VA_CONSTANT!$A$135:$Z$153</definedName>
    <definedName name="cons_2011" localSheetId="14">[14]VA_CONSTANT!$A$135:$Z$153</definedName>
    <definedName name="cons_2011" localSheetId="15">[14]VA_CONSTANT!$A$135:$Z$153</definedName>
    <definedName name="cons_2011" localSheetId="16">[14]VA_CONSTANT!$A$135:$Z$153</definedName>
    <definedName name="cons_2011" localSheetId="17">[14]VA_CONSTANT!$A$135:$Z$153</definedName>
    <definedName name="cons_2011" localSheetId="18">[14]VA_CONSTANT!$A$135:$Z$153</definedName>
    <definedName name="cons_2011" localSheetId="19">[14]VA_CONSTANT!$A$135:$Z$153</definedName>
    <definedName name="cons_2011" localSheetId="20">[43]VA_CONSTANT!$A$135:$Z$153</definedName>
    <definedName name="cons_2011" localSheetId="1">[14]VA_CONSTANT!$A$135:$Z$153</definedName>
    <definedName name="cons_2011" localSheetId="2">[24]VA_CONSTANT!$A$135:$Z$153</definedName>
    <definedName name="cons_2011" localSheetId="6">[33]VA_CONSTANT!$A$135:$Z$153</definedName>
    <definedName name="cons_2011" localSheetId="7">[14]VA_CONSTANT!$A$135:$Z$153</definedName>
    <definedName name="cons_2011" localSheetId="8">[14]VA_CONSTANT!$A$135:$Z$153</definedName>
    <definedName name="cons_2011">[3]VA_CONSTANT!$A$135:$Z$153</definedName>
    <definedName name="cons_2012" localSheetId="0">[14]VA_CONSTANT!$A$157:$Z$175</definedName>
    <definedName name="cons_2012" localSheetId="9">[14]VA_CONSTANT!$A$157:$Z$175</definedName>
    <definedName name="cons_2012" localSheetId="10">[14]VA_CONSTANT!$A$157:$Z$175</definedName>
    <definedName name="cons_2012" localSheetId="11">[14]VA_CONSTANT!$A$157:$Z$175</definedName>
    <definedName name="cons_2012" localSheetId="14">[14]VA_CONSTANT!$A$157:$Z$175</definedName>
    <definedName name="cons_2012" localSheetId="15">[14]VA_CONSTANT!$A$157:$Z$175</definedName>
    <definedName name="cons_2012" localSheetId="16">[14]VA_CONSTANT!$A$157:$Z$175</definedName>
    <definedName name="cons_2012" localSheetId="17">[14]VA_CONSTANT!$A$157:$Z$175</definedName>
    <definedName name="cons_2012" localSheetId="18">[14]VA_CONSTANT!$A$157:$Z$175</definedName>
    <definedName name="cons_2012" localSheetId="19">[14]VA_CONSTANT!$A$157:$Z$175</definedName>
    <definedName name="cons_2012" localSheetId="20">[43]VA_CONSTANT!$A$157:$Z$175</definedName>
    <definedName name="cons_2012" localSheetId="1">[14]VA_CONSTANT!$A$157:$Z$175</definedName>
    <definedName name="cons_2012" localSheetId="2">[24]VA_CONSTANT!$A$157:$Z$175</definedName>
    <definedName name="cons_2012" localSheetId="6">[33]VA_CONSTANT!$A$157:$Z$175</definedName>
    <definedName name="cons_2012" localSheetId="7">[14]VA_CONSTANT!$A$157:$Z$175</definedName>
    <definedName name="cons_2012" localSheetId="8">[14]VA_CONSTANT!$A$157:$Z$175</definedName>
    <definedName name="cons_2012">[3]VA_CONSTANT!$A$157:$Z$175</definedName>
    <definedName name="cons_2013" localSheetId="0">[14]VA_CONSTANT!$A$179:$Z$197</definedName>
    <definedName name="cons_2013" localSheetId="9">[14]VA_CONSTANT!$A$179:$Z$197</definedName>
    <definedName name="cons_2013" localSheetId="10">[14]VA_CONSTANT!$A$179:$Z$197</definedName>
    <definedName name="cons_2013" localSheetId="11">[14]VA_CONSTANT!$A$179:$Z$197</definedName>
    <definedName name="cons_2013" localSheetId="14">[14]VA_CONSTANT!$A$179:$Z$197</definedName>
    <definedName name="cons_2013" localSheetId="15">[14]VA_CONSTANT!$A$179:$Z$197</definedName>
    <definedName name="cons_2013" localSheetId="16">[14]VA_CONSTANT!$A$179:$Z$197</definedName>
    <definedName name="cons_2013" localSheetId="17">[14]VA_CONSTANT!$A$179:$Z$197</definedName>
    <definedName name="cons_2013" localSheetId="18">[14]VA_CONSTANT!$A$179:$Z$197</definedName>
    <definedName name="cons_2013" localSheetId="19">[14]VA_CONSTANT!$A$179:$Z$197</definedName>
    <definedName name="cons_2013" localSheetId="20">[43]VA_CONSTANT!$A$179:$Z$197</definedName>
    <definedName name="cons_2013" localSheetId="1">[14]VA_CONSTANT!$A$179:$Z$197</definedName>
    <definedName name="cons_2013" localSheetId="2">[24]VA_CONSTANT!$A$179:$Z$197</definedName>
    <definedName name="cons_2013" localSheetId="6">[33]VA_CONSTANT!$A$179:$Z$197</definedName>
    <definedName name="cons_2013" localSheetId="7">[14]VA_CONSTANT!$A$179:$Z$197</definedName>
    <definedName name="cons_2013" localSheetId="8">[14]VA_CONSTANT!$A$179:$Z$197</definedName>
    <definedName name="cons_2013">[3]VA_CONSTANT!$A$179:$Z$197</definedName>
    <definedName name="cons_2013p" localSheetId="0">#REF!</definedName>
    <definedName name="cons_2013p" localSheetId="9">#REF!</definedName>
    <definedName name="cons_2013p" localSheetId="10">#REF!</definedName>
    <definedName name="cons_2013p" localSheetId="11">#REF!</definedName>
    <definedName name="cons_2013p" localSheetId="12">#REF!</definedName>
    <definedName name="cons_2013p" localSheetId="13">#REF!</definedName>
    <definedName name="cons_2013p" localSheetId="14">#REF!</definedName>
    <definedName name="cons_2013p" localSheetId="15">#REF!</definedName>
    <definedName name="cons_2013p" localSheetId="16">#REF!</definedName>
    <definedName name="cons_2013p" localSheetId="17">#REF!</definedName>
    <definedName name="cons_2013p" localSheetId="18">#REF!</definedName>
    <definedName name="cons_2013p" localSheetId="19">#REF!</definedName>
    <definedName name="cons_2013p" localSheetId="20">#REF!</definedName>
    <definedName name="cons_2013p" localSheetId="1">#REF!</definedName>
    <definedName name="cons_2013p" localSheetId="2">#REF!</definedName>
    <definedName name="cons_2013p" localSheetId="4">#REF!</definedName>
    <definedName name="cons_2013p" localSheetId="6">#REF!</definedName>
    <definedName name="cons_2013p" localSheetId="7">#REF!</definedName>
    <definedName name="cons_2013p" localSheetId="8">#REF!</definedName>
    <definedName name="cons_2013p">#REF!</definedName>
    <definedName name="cons_22445" localSheetId="9">#REF!</definedName>
    <definedName name="cons_22445" localSheetId="10">#REF!</definedName>
    <definedName name="cons_22445" localSheetId="11">#REF!</definedName>
    <definedName name="cons_22445" localSheetId="14">#REF!</definedName>
    <definedName name="cons_22445" localSheetId="15">#REF!</definedName>
    <definedName name="cons_22445" localSheetId="16">#REF!</definedName>
    <definedName name="cons_22445" localSheetId="17">#REF!</definedName>
    <definedName name="cons_22445" localSheetId="18">#REF!</definedName>
    <definedName name="cons_22445" localSheetId="19">#REF!</definedName>
    <definedName name="cons_22445" localSheetId="20">#REF!</definedName>
    <definedName name="cons_22445" localSheetId="6">#REF!</definedName>
    <definedName name="cons_22445" localSheetId="7">#REF!</definedName>
    <definedName name="cons_22445" localSheetId="8">#REF!</definedName>
    <definedName name="cons_22445">#REF!</definedName>
    <definedName name="cons_data" localSheetId="0">[14]VA_CONSTANT!$A$1:$Z$197</definedName>
    <definedName name="cons_data" localSheetId="9">[14]VA_CONSTANT!$A$1:$Z$197</definedName>
    <definedName name="cons_data" localSheetId="10">[14]VA_CONSTANT!$A$1:$Z$197</definedName>
    <definedName name="cons_data" localSheetId="11">[14]VA_CONSTANT!$A$1:$Z$197</definedName>
    <definedName name="cons_data" localSheetId="14">[14]VA_CONSTANT!$A$1:$Z$197</definedName>
    <definedName name="cons_data" localSheetId="15">[14]VA_CONSTANT!$A$1:$Z$197</definedName>
    <definedName name="cons_data" localSheetId="16">[14]VA_CONSTANT!$A$1:$Z$197</definedName>
    <definedName name="cons_data" localSheetId="17">[14]VA_CONSTANT!$A$1:$Z$197</definedName>
    <definedName name="cons_data" localSheetId="18">[14]VA_CONSTANT!$A$1:$Z$197</definedName>
    <definedName name="cons_data" localSheetId="19">[14]VA_CONSTANT!$A$1:$Z$197</definedName>
    <definedName name="cons_data" localSheetId="20">[43]VA_CONSTANT!$A$1:$Z$197</definedName>
    <definedName name="cons_data" localSheetId="1">[14]VA_CONSTANT!$A$1:$Z$197</definedName>
    <definedName name="cons_data" localSheetId="2">[24]VA_CONSTANT!$A$1:$Z$197</definedName>
    <definedName name="cons_data" localSheetId="6">[33]VA_CONSTANT!$A$1:$Z$197</definedName>
    <definedName name="cons_data" localSheetId="7">[14]VA_CONSTANT!$A$1:$Z$197</definedName>
    <definedName name="cons_data" localSheetId="8">[14]VA_CONSTANT!$A$1:$Z$197</definedName>
    <definedName name="cons_data">[3]VA_CONSTANT!$A$1:$Z$197</definedName>
    <definedName name="_xlnm.Criteria">#REF!</definedName>
    <definedName name="cur_0" localSheetId="0">#REF!</definedName>
    <definedName name="cur_0" localSheetId="9">#REF!</definedName>
    <definedName name="cur_0" localSheetId="10">#REF!</definedName>
    <definedName name="cur_0" localSheetId="11">#REF!</definedName>
    <definedName name="cur_0" localSheetId="12">#REF!</definedName>
    <definedName name="cur_0" localSheetId="13">#REF!</definedName>
    <definedName name="cur_0" localSheetId="14">#REF!</definedName>
    <definedName name="cur_0" localSheetId="15">#REF!</definedName>
    <definedName name="cur_0" localSheetId="16">#REF!</definedName>
    <definedName name="cur_0" localSheetId="17">#REF!</definedName>
    <definedName name="cur_0" localSheetId="18">#REF!</definedName>
    <definedName name="cur_0" localSheetId="19">#REF!</definedName>
    <definedName name="cur_0" localSheetId="20">#REF!</definedName>
    <definedName name="cur_0" localSheetId="1">#REF!</definedName>
    <definedName name="cur_0" localSheetId="2">#REF!</definedName>
    <definedName name="cur_0" localSheetId="4">#REF!</definedName>
    <definedName name="cur_0" localSheetId="6">#REF!</definedName>
    <definedName name="cur_0" localSheetId="7">#REF!</definedName>
    <definedName name="cur_0" localSheetId="8">#REF!</definedName>
    <definedName name="cur_0">#REF!</definedName>
    <definedName name="cur_05" localSheetId="0">#REF!</definedName>
    <definedName name="cur_05" localSheetId="9">#REF!</definedName>
    <definedName name="cur_05" localSheetId="10">#REF!</definedName>
    <definedName name="cur_05" localSheetId="11">#REF!</definedName>
    <definedName name="cur_05" localSheetId="12">#REF!</definedName>
    <definedName name="cur_05" localSheetId="13">#REF!</definedName>
    <definedName name="cur_05" localSheetId="14">#REF!</definedName>
    <definedName name="cur_05" localSheetId="15">#REF!</definedName>
    <definedName name="cur_05" localSheetId="16">#REF!</definedName>
    <definedName name="cur_05" localSheetId="17">#REF!</definedName>
    <definedName name="cur_05" localSheetId="18">#REF!</definedName>
    <definedName name="cur_05" localSheetId="19">#REF!</definedName>
    <definedName name="cur_05" localSheetId="20">#REF!</definedName>
    <definedName name="cur_05" localSheetId="1">#REF!</definedName>
    <definedName name="cur_05" localSheetId="2">#REF!</definedName>
    <definedName name="cur_05" localSheetId="4">#REF!</definedName>
    <definedName name="cur_05" localSheetId="6">#REF!</definedName>
    <definedName name="cur_05" localSheetId="7">#REF!</definedName>
    <definedName name="cur_05" localSheetId="8">#REF!</definedName>
    <definedName name="cur_05">#REF!</definedName>
    <definedName name="cur_06" localSheetId="0">#REF!</definedName>
    <definedName name="cur_06" localSheetId="9">#REF!</definedName>
    <definedName name="cur_06" localSheetId="10">#REF!</definedName>
    <definedName name="cur_06" localSheetId="11">#REF!</definedName>
    <definedName name="cur_06" localSheetId="12">#REF!</definedName>
    <definedName name="cur_06" localSheetId="13">#REF!</definedName>
    <definedName name="cur_06" localSheetId="14">#REF!</definedName>
    <definedName name="cur_06" localSheetId="15">#REF!</definedName>
    <definedName name="cur_06" localSheetId="16">#REF!</definedName>
    <definedName name="cur_06" localSheetId="17">#REF!</definedName>
    <definedName name="cur_06" localSheetId="18">#REF!</definedName>
    <definedName name="cur_06" localSheetId="19">#REF!</definedName>
    <definedName name="cur_06" localSheetId="20">#REF!</definedName>
    <definedName name="cur_06" localSheetId="1">#REF!</definedName>
    <definedName name="cur_06" localSheetId="2">#REF!</definedName>
    <definedName name="cur_06" localSheetId="4">#REF!</definedName>
    <definedName name="cur_06" localSheetId="6">#REF!</definedName>
    <definedName name="cur_06" localSheetId="7">#REF!</definedName>
    <definedName name="cur_06" localSheetId="8">#REF!</definedName>
    <definedName name="cur_06">#REF!</definedName>
    <definedName name="cur_07" localSheetId="0">#REF!</definedName>
    <definedName name="cur_07" localSheetId="9">#REF!</definedName>
    <definedName name="cur_07" localSheetId="10">#REF!</definedName>
    <definedName name="cur_07" localSheetId="11">#REF!</definedName>
    <definedName name="cur_07" localSheetId="12">#REF!</definedName>
    <definedName name="cur_07" localSheetId="13">#REF!</definedName>
    <definedName name="cur_07" localSheetId="14">#REF!</definedName>
    <definedName name="cur_07" localSheetId="15">#REF!</definedName>
    <definedName name="cur_07" localSheetId="16">#REF!</definedName>
    <definedName name="cur_07" localSheetId="17">#REF!</definedName>
    <definedName name="cur_07" localSheetId="18">#REF!</definedName>
    <definedName name="cur_07" localSheetId="19">#REF!</definedName>
    <definedName name="cur_07" localSheetId="20">#REF!</definedName>
    <definedName name="cur_07" localSheetId="1">#REF!</definedName>
    <definedName name="cur_07" localSheetId="2">#REF!</definedName>
    <definedName name="cur_07" localSheetId="4">#REF!</definedName>
    <definedName name="cur_07" localSheetId="6">#REF!</definedName>
    <definedName name="cur_07" localSheetId="7">#REF!</definedName>
    <definedName name="cur_07" localSheetId="8">#REF!</definedName>
    <definedName name="cur_07">#REF!</definedName>
    <definedName name="cur_08" localSheetId="0">#REF!</definedName>
    <definedName name="cur_08" localSheetId="9">#REF!</definedName>
    <definedName name="cur_08" localSheetId="10">#REF!</definedName>
    <definedName name="cur_08" localSheetId="11">#REF!</definedName>
    <definedName name="cur_08" localSheetId="12">#REF!</definedName>
    <definedName name="cur_08" localSheetId="13">#REF!</definedName>
    <definedName name="cur_08" localSheetId="14">#REF!</definedName>
    <definedName name="cur_08" localSheetId="15">#REF!</definedName>
    <definedName name="cur_08" localSheetId="16">#REF!</definedName>
    <definedName name="cur_08" localSheetId="17">#REF!</definedName>
    <definedName name="cur_08" localSheetId="18">#REF!</definedName>
    <definedName name="cur_08" localSheetId="19">#REF!</definedName>
    <definedName name="cur_08" localSheetId="20">#REF!</definedName>
    <definedName name="cur_08" localSheetId="1">#REF!</definedName>
    <definedName name="cur_08" localSheetId="2">#REF!</definedName>
    <definedName name="cur_08" localSheetId="4">#REF!</definedName>
    <definedName name="cur_08" localSheetId="6">#REF!</definedName>
    <definedName name="cur_08" localSheetId="7">#REF!</definedName>
    <definedName name="cur_08" localSheetId="8">#REF!</definedName>
    <definedName name="cur_08">#REF!</definedName>
    <definedName name="cur_09" localSheetId="0">#REF!</definedName>
    <definedName name="cur_09" localSheetId="9">#REF!</definedName>
    <definedName name="cur_09" localSheetId="10">#REF!</definedName>
    <definedName name="cur_09" localSheetId="11">#REF!</definedName>
    <definedName name="cur_09" localSheetId="12">#REF!</definedName>
    <definedName name="cur_09" localSheetId="13">#REF!</definedName>
    <definedName name="cur_09" localSheetId="14">#REF!</definedName>
    <definedName name="cur_09" localSheetId="15">#REF!</definedName>
    <definedName name="cur_09" localSheetId="16">#REF!</definedName>
    <definedName name="cur_09" localSheetId="17">#REF!</definedName>
    <definedName name="cur_09" localSheetId="18">#REF!</definedName>
    <definedName name="cur_09" localSheetId="19">#REF!</definedName>
    <definedName name="cur_09" localSheetId="20">#REF!</definedName>
    <definedName name="cur_09" localSheetId="1">#REF!</definedName>
    <definedName name="cur_09" localSheetId="2">#REF!</definedName>
    <definedName name="cur_09" localSheetId="4">#REF!</definedName>
    <definedName name="cur_09" localSheetId="6">#REF!</definedName>
    <definedName name="cur_09" localSheetId="7">#REF!</definedName>
    <definedName name="cur_09" localSheetId="8">#REF!</definedName>
    <definedName name="cur_09">#REF!</definedName>
    <definedName name="cur_10" localSheetId="0">#REF!</definedName>
    <definedName name="cur_10" localSheetId="9">#REF!</definedName>
    <definedName name="cur_10" localSheetId="10">#REF!</definedName>
    <definedName name="cur_10" localSheetId="11">#REF!</definedName>
    <definedName name="cur_10" localSheetId="12">#REF!</definedName>
    <definedName name="cur_10" localSheetId="13">#REF!</definedName>
    <definedName name="cur_10" localSheetId="14">#REF!</definedName>
    <definedName name="cur_10" localSheetId="15">#REF!</definedName>
    <definedName name="cur_10" localSheetId="16">#REF!</definedName>
    <definedName name="cur_10" localSheetId="17">#REF!</definedName>
    <definedName name="cur_10" localSheetId="18">#REF!</definedName>
    <definedName name="cur_10" localSheetId="19">#REF!</definedName>
    <definedName name="cur_10" localSheetId="20">#REF!</definedName>
    <definedName name="cur_10" localSheetId="1">#REF!</definedName>
    <definedName name="cur_10" localSheetId="2">#REF!</definedName>
    <definedName name="cur_10" localSheetId="4">#REF!</definedName>
    <definedName name="cur_10" localSheetId="6">#REF!</definedName>
    <definedName name="cur_10" localSheetId="7">#REF!</definedName>
    <definedName name="cur_10" localSheetId="8">#REF!</definedName>
    <definedName name="cur_10">#REF!</definedName>
    <definedName name="cur_11" localSheetId="0">#REF!</definedName>
    <definedName name="cur_11" localSheetId="9">#REF!</definedName>
    <definedName name="cur_11" localSheetId="10">#REF!</definedName>
    <definedName name="cur_11" localSheetId="11">#REF!</definedName>
    <definedName name="cur_11" localSheetId="12">#REF!</definedName>
    <definedName name="cur_11" localSheetId="13">#REF!</definedName>
    <definedName name="cur_11" localSheetId="14">#REF!</definedName>
    <definedName name="cur_11" localSheetId="15">#REF!</definedName>
    <definedName name="cur_11" localSheetId="16">#REF!</definedName>
    <definedName name="cur_11" localSheetId="17">#REF!</definedName>
    <definedName name="cur_11" localSheetId="18">#REF!</definedName>
    <definedName name="cur_11" localSheetId="19">#REF!</definedName>
    <definedName name="cur_11" localSheetId="20">#REF!</definedName>
    <definedName name="cur_11" localSheetId="1">#REF!</definedName>
    <definedName name="cur_11" localSheetId="2">#REF!</definedName>
    <definedName name="cur_11" localSheetId="4">#REF!</definedName>
    <definedName name="cur_11" localSheetId="6">#REF!</definedName>
    <definedName name="cur_11" localSheetId="7">#REF!</definedName>
    <definedName name="cur_11" localSheetId="8">#REF!</definedName>
    <definedName name="cur_11">#REF!</definedName>
    <definedName name="cur_12p" localSheetId="0">#REF!</definedName>
    <definedName name="cur_12p" localSheetId="9">#REF!</definedName>
    <definedName name="cur_12p" localSheetId="10">#REF!</definedName>
    <definedName name="cur_12p" localSheetId="11">#REF!</definedName>
    <definedName name="cur_12p" localSheetId="12">#REF!</definedName>
    <definedName name="cur_12p" localSheetId="13">#REF!</definedName>
    <definedName name="cur_12p" localSheetId="14">#REF!</definedName>
    <definedName name="cur_12p" localSheetId="15">#REF!</definedName>
    <definedName name="cur_12p" localSheetId="16">#REF!</definedName>
    <definedName name="cur_12p" localSheetId="17">#REF!</definedName>
    <definedName name="cur_12p" localSheetId="18">#REF!</definedName>
    <definedName name="cur_12p" localSheetId="19">#REF!</definedName>
    <definedName name="cur_12p" localSheetId="20">#REF!</definedName>
    <definedName name="cur_12p" localSheetId="1">#REF!</definedName>
    <definedName name="cur_12p" localSheetId="2">#REF!</definedName>
    <definedName name="cur_12p" localSheetId="4">#REF!</definedName>
    <definedName name="cur_12p" localSheetId="6">#REF!</definedName>
    <definedName name="cur_12p" localSheetId="7">#REF!</definedName>
    <definedName name="cur_12p" localSheetId="8">#REF!</definedName>
    <definedName name="cur_12p">#REF!</definedName>
    <definedName name="cur_2013p" localSheetId="0">#REF!</definedName>
    <definedName name="cur_2013p" localSheetId="9">#REF!</definedName>
    <definedName name="cur_2013p" localSheetId="10">#REF!</definedName>
    <definedName name="cur_2013p" localSheetId="11">#REF!</definedName>
    <definedName name="cur_2013p" localSheetId="12">#REF!</definedName>
    <definedName name="cur_2013p" localSheetId="13">#REF!</definedName>
    <definedName name="cur_2013p" localSheetId="14">#REF!</definedName>
    <definedName name="cur_2013p" localSheetId="15">#REF!</definedName>
    <definedName name="cur_2013p" localSheetId="16">#REF!</definedName>
    <definedName name="cur_2013p" localSheetId="17">#REF!</definedName>
    <definedName name="cur_2013p" localSheetId="18">#REF!</definedName>
    <definedName name="cur_2013p" localSheetId="19">#REF!</definedName>
    <definedName name="cur_2013p" localSheetId="20">#REF!</definedName>
    <definedName name="cur_2013p" localSheetId="1">#REF!</definedName>
    <definedName name="cur_2013p" localSheetId="2">#REF!</definedName>
    <definedName name="cur_2013p" localSheetId="4">#REF!</definedName>
    <definedName name="cur_2013p" localSheetId="6">#REF!</definedName>
    <definedName name="cur_2013p" localSheetId="7">#REF!</definedName>
    <definedName name="cur_2013p" localSheetId="8">#REF!</definedName>
    <definedName name="cur_2013p">#REF!</definedName>
    <definedName name="cur_45" localSheetId="0">#REF!</definedName>
    <definedName name="cur_45" localSheetId="9">#REF!</definedName>
    <definedName name="cur_45" localSheetId="10">#REF!</definedName>
    <definedName name="cur_45" localSheetId="11">#REF!</definedName>
    <definedName name="cur_45" localSheetId="12">#REF!</definedName>
    <definedName name="cur_45" localSheetId="13">#REF!</definedName>
    <definedName name="cur_45" localSheetId="14">#REF!</definedName>
    <definedName name="cur_45" localSheetId="15">#REF!</definedName>
    <definedName name="cur_45" localSheetId="16">#REF!</definedName>
    <definedName name="cur_45" localSheetId="17">#REF!</definedName>
    <definedName name="cur_45" localSheetId="18">#REF!</definedName>
    <definedName name="cur_45" localSheetId="19">#REF!</definedName>
    <definedName name="cur_45" localSheetId="20">#REF!</definedName>
    <definedName name="cur_45" localSheetId="1">#REF!</definedName>
    <definedName name="cur_45" localSheetId="2">#REF!</definedName>
    <definedName name="cur_45" localSheetId="4">#REF!</definedName>
    <definedName name="cur_45" localSheetId="6">#REF!</definedName>
    <definedName name="cur_45" localSheetId="7">#REF!</definedName>
    <definedName name="cur_45" localSheetId="8">#REF!</definedName>
    <definedName name="cur_45">#REF!</definedName>
    <definedName name="cur_52369" localSheetId="0">#REF!</definedName>
    <definedName name="cur_52369" localSheetId="9">#REF!</definedName>
    <definedName name="cur_52369" localSheetId="10">#REF!</definedName>
    <definedName name="cur_52369" localSheetId="11">#REF!</definedName>
    <definedName name="cur_52369" localSheetId="12">#REF!</definedName>
    <definedName name="cur_52369" localSheetId="13">#REF!</definedName>
    <definedName name="cur_52369" localSheetId="14">#REF!</definedName>
    <definedName name="cur_52369" localSheetId="15">#REF!</definedName>
    <definedName name="cur_52369" localSheetId="16">#REF!</definedName>
    <definedName name="cur_52369" localSheetId="17">#REF!</definedName>
    <definedName name="cur_52369" localSheetId="18">#REF!</definedName>
    <definedName name="cur_52369" localSheetId="19">#REF!</definedName>
    <definedName name="cur_52369" localSheetId="20">#REF!</definedName>
    <definedName name="cur_52369" localSheetId="1">#REF!</definedName>
    <definedName name="cur_52369" localSheetId="2">#REF!</definedName>
    <definedName name="cur_52369" localSheetId="4">#REF!</definedName>
    <definedName name="cur_52369" localSheetId="6">#REF!</definedName>
    <definedName name="cur_52369" localSheetId="7">#REF!</definedName>
    <definedName name="cur_52369" localSheetId="8">#REF!</definedName>
    <definedName name="cur_52369">#REF!</definedName>
    <definedName name="cvxc" hidden="1">#REF!</definedName>
    <definedName name="cx">#REF!</definedName>
    <definedName name="CY_1225" localSheetId="9">#REF!</definedName>
    <definedName name="CY_1225" localSheetId="10">#REF!</definedName>
    <definedName name="CY_1225" localSheetId="11">#REF!</definedName>
    <definedName name="CY_1225" localSheetId="14">#REF!</definedName>
    <definedName name="CY_1225" localSheetId="15">#REF!</definedName>
    <definedName name="CY_1225" localSheetId="16">#REF!</definedName>
    <definedName name="CY_1225" localSheetId="17">#REF!</definedName>
    <definedName name="CY_1225" localSheetId="18">#REF!</definedName>
    <definedName name="CY_1225" localSheetId="19">#REF!</definedName>
    <definedName name="CY_1225" localSheetId="20">#REF!</definedName>
    <definedName name="CY_1225" localSheetId="6">#REF!</definedName>
    <definedName name="CY_1225" localSheetId="7">#REF!</definedName>
    <definedName name="CY_1225" localSheetId="8">#REF!</definedName>
    <definedName name="CY_1225">#REF!</definedName>
    <definedName name="d" localSheetId="0">#REF!</definedName>
    <definedName name="d" localSheetId="9">#REF!</definedName>
    <definedName name="d" localSheetId="10">#REF!</definedName>
    <definedName name="d" localSheetId="11">#REF!</definedName>
    <definedName name="d" localSheetId="12">#REF!</definedName>
    <definedName name="d" localSheetId="13">#REF!</definedName>
    <definedName name="d" localSheetId="14">#REF!</definedName>
    <definedName name="d" localSheetId="15">#REF!</definedName>
    <definedName name="d" localSheetId="16">#REF!</definedName>
    <definedName name="d" localSheetId="17">#REF!</definedName>
    <definedName name="d" localSheetId="18">#REF!</definedName>
    <definedName name="d" localSheetId="19">#REF!</definedName>
    <definedName name="d" localSheetId="20">#REF!</definedName>
    <definedName name="d" localSheetId="1">#REF!</definedName>
    <definedName name="d" localSheetId="2">#REF!</definedName>
    <definedName name="d" localSheetId="4">#REF!</definedName>
    <definedName name="d" localSheetId="6">#REF!</definedName>
    <definedName name="d" localSheetId="7">#REF!</definedName>
    <definedName name="d" localSheetId="8">#REF!</definedName>
    <definedName name="d">#REF!</definedName>
    <definedName name="dasdasd" localSheetId="0">#REF!</definedName>
    <definedName name="dasdasd" localSheetId="9">#REF!</definedName>
    <definedName name="dasdasd" localSheetId="10">#REF!</definedName>
    <definedName name="dasdasd" localSheetId="11">#REF!</definedName>
    <definedName name="dasdasd" localSheetId="12">#REF!</definedName>
    <definedName name="dasdasd" localSheetId="13">#REF!</definedName>
    <definedName name="dasdasd" localSheetId="14">#REF!</definedName>
    <definedName name="dasdasd" localSheetId="15">#REF!</definedName>
    <definedName name="dasdasd" localSheetId="16">#REF!</definedName>
    <definedName name="dasdasd" localSheetId="17">#REF!</definedName>
    <definedName name="dasdasd" localSheetId="18">#REF!</definedName>
    <definedName name="dasdasd" localSheetId="19">#REF!</definedName>
    <definedName name="dasdasd" localSheetId="20">#REF!</definedName>
    <definedName name="dasdasd" localSheetId="1">#REF!</definedName>
    <definedName name="dasdasd" localSheetId="2">#REF!</definedName>
    <definedName name="dasdasd" localSheetId="4">#REF!</definedName>
    <definedName name="dasdasd" localSheetId="6">#REF!</definedName>
    <definedName name="dasdasd" localSheetId="7">#REF!</definedName>
    <definedName name="dasdasd" localSheetId="8">#REF!</definedName>
    <definedName name="dasdasd">#REF!</definedName>
    <definedName name="dd" hidden="1">#REF!</definedName>
    <definedName name="ddd" localSheetId="0">#REF!</definedName>
    <definedName name="ddd" localSheetId="9">#REF!</definedName>
    <definedName name="ddd" localSheetId="10">#REF!</definedName>
    <definedName name="ddd" localSheetId="11">#REF!</definedName>
    <definedName name="ddd" localSheetId="12">#REF!</definedName>
    <definedName name="ddd" localSheetId="13">#REF!</definedName>
    <definedName name="ddd" localSheetId="14">#REF!</definedName>
    <definedName name="ddd" localSheetId="15">#REF!</definedName>
    <definedName name="ddd" localSheetId="16">#REF!</definedName>
    <definedName name="ddd" localSheetId="17">#REF!</definedName>
    <definedName name="ddd" localSheetId="18">#REF!</definedName>
    <definedName name="ddd" localSheetId="19">#REF!</definedName>
    <definedName name="ddd" localSheetId="20">#REF!</definedName>
    <definedName name="ddd" localSheetId="1">#REF!</definedName>
    <definedName name="ddd" localSheetId="2">#REF!</definedName>
    <definedName name="ddd" localSheetId="4">#REF!</definedName>
    <definedName name="ddd" localSheetId="6">#REF!</definedName>
    <definedName name="ddd" localSheetId="7">#REF!</definedName>
    <definedName name="ddd" localSheetId="8">#REF!</definedName>
    <definedName name="ddd">#REF!</definedName>
    <definedName name="dddfrt">#REF!</definedName>
    <definedName name="ddds">#REF!</definedName>
    <definedName name="dfcsz" hidden="1">'[11]4.9'!#REF!</definedName>
    <definedName name="dfd" hidden="1">'[11]4.9'!#REF!</definedName>
    <definedName name="dfdfvz">#REF!</definedName>
    <definedName name="dfdxv">#REF!</definedName>
    <definedName name="dfg">#REF!</definedName>
    <definedName name="dfhf">#REF!</definedName>
    <definedName name="DFRG" localSheetId="9">#REF!</definedName>
    <definedName name="DFRG" localSheetId="10">#REF!</definedName>
    <definedName name="DFRG" localSheetId="11">#REF!</definedName>
    <definedName name="DFRG" localSheetId="14">#REF!</definedName>
    <definedName name="DFRG" localSheetId="15">#REF!</definedName>
    <definedName name="DFRG" localSheetId="16">#REF!</definedName>
    <definedName name="DFRG" localSheetId="17">#REF!</definedName>
    <definedName name="DFRG" localSheetId="18">#REF!</definedName>
    <definedName name="DFRG" localSheetId="19">#REF!</definedName>
    <definedName name="DFRG" localSheetId="20">#REF!</definedName>
    <definedName name="DFRG" localSheetId="6">#REF!</definedName>
    <definedName name="DFRG" localSheetId="7">#REF!</definedName>
    <definedName name="DFRG" localSheetId="8">#REF!</definedName>
    <definedName name="DFRG">#REF!</definedName>
    <definedName name="dfs">#REF!</definedName>
    <definedName name="dfsd" hidden="1">#REF!</definedName>
    <definedName name="dfvd" hidden="1">'[11]4.9'!#REF!</definedName>
    <definedName name="DishSelection">#REF!</definedName>
    <definedName name="ds" localSheetId="0" hidden="1">'[2]4.8'!#REF!</definedName>
    <definedName name="ds" localSheetId="9" hidden="1">'[2]4.8'!#REF!</definedName>
    <definedName name="ds" localSheetId="10" hidden="1">'[2]4.8'!#REF!</definedName>
    <definedName name="ds" localSheetId="11" hidden="1">'[2]4.8'!#REF!</definedName>
    <definedName name="ds" localSheetId="12" hidden="1">'[2]4.8'!#REF!</definedName>
    <definedName name="ds" localSheetId="13" hidden="1">'[2]4.8'!#REF!</definedName>
    <definedName name="ds" localSheetId="14" hidden="1">'[2]4.8'!#REF!</definedName>
    <definedName name="ds" localSheetId="15" hidden="1">'[2]4.8'!#REF!</definedName>
    <definedName name="ds" localSheetId="16" hidden="1">'[2]4.8'!#REF!</definedName>
    <definedName name="ds" localSheetId="17" hidden="1">'[2]4.8'!#REF!</definedName>
    <definedName name="ds" localSheetId="18" hidden="1">'[2]4.8'!#REF!</definedName>
    <definedName name="ds" localSheetId="19" hidden="1">'[2]4.8'!#REF!</definedName>
    <definedName name="ds" localSheetId="20" hidden="1">'[2]4.8'!#REF!</definedName>
    <definedName name="ds" localSheetId="1" hidden="1">'[2]4.8'!#REF!</definedName>
    <definedName name="ds" localSheetId="2" hidden="1">'[2]4.8'!#REF!</definedName>
    <definedName name="ds" localSheetId="4" hidden="1">'[2]4.8'!#REF!</definedName>
    <definedName name="ds" localSheetId="6" hidden="1">'[2]4.8'!#REF!</definedName>
    <definedName name="ds" localSheetId="7" hidden="1">'[2]4.8'!#REF!</definedName>
    <definedName name="ds" localSheetId="8" hidden="1">'[2]4.8'!#REF!</definedName>
    <definedName name="ds" hidden="1">'[2]4.8'!#REF!</definedName>
    <definedName name="dvcx">#REF!</definedName>
    <definedName name="dvvc">#REF!</definedName>
    <definedName name="dxcx">#REF!</definedName>
    <definedName name="e" localSheetId="0">#REF!</definedName>
    <definedName name="e" localSheetId="9">#REF!</definedName>
    <definedName name="e" localSheetId="10">#REF!</definedName>
    <definedName name="e" localSheetId="11">#REF!</definedName>
    <definedName name="e" localSheetId="12">#REF!</definedName>
    <definedName name="e" localSheetId="13">#REF!</definedName>
    <definedName name="e" localSheetId="14">#REF!</definedName>
    <definedName name="e" localSheetId="15">#REF!</definedName>
    <definedName name="e" localSheetId="16">#REF!</definedName>
    <definedName name="e" localSheetId="17">#REF!</definedName>
    <definedName name="e" localSheetId="18">#REF!</definedName>
    <definedName name="e" localSheetId="19">#REF!</definedName>
    <definedName name="e" localSheetId="20">#REF!</definedName>
    <definedName name="e" localSheetId="1">#REF!</definedName>
    <definedName name="e" localSheetId="2">#REF!</definedName>
    <definedName name="e" localSheetId="4">#REF!</definedName>
    <definedName name="e" localSheetId="6">#REF!</definedName>
    <definedName name="e" localSheetId="7">#REF!</definedName>
    <definedName name="e" localSheetId="8">#REF!</definedName>
    <definedName name="e">#REF!</definedName>
    <definedName name="EST" localSheetId="0" hidden="1">'[11]4.9'!#REF!</definedName>
    <definedName name="EST" localSheetId="9" hidden="1">'[27]4.9'!#REF!</definedName>
    <definedName name="EST" localSheetId="10" hidden="1">'[27]4.9'!#REF!</definedName>
    <definedName name="EST" localSheetId="11" hidden="1">'[27]4.9'!#REF!</definedName>
    <definedName name="EST" localSheetId="12" hidden="1">'[27]4.9'!#REF!</definedName>
    <definedName name="EST" localSheetId="13" hidden="1">'[27]4.9'!#REF!</definedName>
    <definedName name="EST" localSheetId="14" hidden="1">'[27]4.9'!#REF!</definedName>
    <definedName name="EST" localSheetId="15" hidden="1">'[27]4.9'!#REF!</definedName>
    <definedName name="EST" localSheetId="16" hidden="1">'[27]4.9'!#REF!</definedName>
    <definedName name="EST" localSheetId="17" hidden="1">'[27]4.9'!#REF!</definedName>
    <definedName name="EST" localSheetId="18" hidden="1">'[27]4.9'!#REF!</definedName>
    <definedName name="EST" localSheetId="19" hidden="1">'[27]4.9'!#REF!</definedName>
    <definedName name="EST" localSheetId="20" hidden="1">'[41]4.9'!#REF!</definedName>
    <definedName name="EST" localSheetId="1" hidden="1">'[11]4.9'!#REF!</definedName>
    <definedName name="EST" localSheetId="2" hidden="1">'[21]4.9'!#REF!</definedName>
    <definedName name="EST" localSheetId="4" hidden="1">'[27]4.9'!#REF!</definedName>
    <definedName name="EST" localSheetId="6" hidden="1">'[29]4.9'!#REF!</definedName>
    <definedName name="EST" localSheetId="7" hidden="1">'[27]4.9'!#REF!</definedName>
    <definedName name="EST" localSheetId="8" hidden="1">'[27]4.9'!#REF!</definedName>
    <definedName name="EST" hidden="1">'[1]4.9'!#REF!</definedName>
    <definedName name="f" localSheetId="0">#REF!</definedName>
    <definedName name="f" localSheetId="9">#REF!</definedName>
    <definedName name="f" localSheetId="10">#REF!</definedName>
    <definedName name="f" localSheetId="11">#REF!</definedName>
    <definedName name="f" localSheetId="12">#REF!</definedName>
    <definedName name="f" localSheetId="13">#REF!</definedName>
    <definedName name="f" localSheetId="14">#REF!</definedName>
    <definedName name="f" localSheetId="15">#REF!</definedName>
    <definedName name="f" localSheetId="16">#REF!</definedName>
    <definedName name="f" localSheetId="17">#REF!</definedName>
    <definedName name="f" localSheetId="18">#REF!</definedName>
    <definedName name="f" localSheetId="19">#REF!</definedName>
    <definedName name="f" localSheetId="20">#REF!</definedName>
    <definedName name="f" localSheetId="1">#REF!</definedName>
    <definedName name="f" localSheetId="2">#REF!</definedName>
    <definedName name="f" localSheetId="4">#REF!</definedName>
    <definedName name="f" localSheetId="6">#REF!</definedName>
    <definedName name="f" localSheetId="7">#REF!</definedName>
    <definedName name="f" localSheetId="8">#REF!</definedName>
    <definedName name="f">#REF!</definedName>
    <definedName name="fbxd">#REF!</definedName>
    <definedName name="fdf">#REF!</definedName>
    <definedName name="fdfa">#REF!</definedName>
    <definedName name="fdgdf">#REF!</definedName>
    <definedName name="fdgf">#REF!</definedName>
    <definedName name="ff" localSheetId="0">#REF!</definedName>
    <definedName name="ff" localSheetId="9">#REF!</definedName>
    <definedName name="ff" localSheetId="10">#REF!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15">#REF!</definedName>
    <definedName name="ff" localSheetId="16">#REF!</definedName>
    <definedName name="ff" localSheetId="17">#REF!</definedName>
    <definedName name="ff" localSheetId="18">#REF!</definedName>
    <definedName name="ff" localSheetId="19">#REF!</definedName>
    <definedName name="ff" localSheetId="20">#REF!</definedName>
    <definedName name="ff" localSheetId="1">#REF!</definedName>
    <definedName name="ff" localSheetId="2">#REF!</definedName>
    <definedName name="ff" localSheetId="4">#REF!</definedName>
    <definedName name="ff" localSheetId="6">#REF!</definedName>
    <definedName name="ff" localSheetId="7">#REF!</definedName>
    <definedName name="ff" localSheetId="8">#REF!</definedName>
    <definedName name="ff">#REF!</definedName>
    <definedName name="fffh">#REF!</definedName>
    <definedName name="fffrt">#REF!</definedName>
    <definedName name="ffft">#REF!</definedName>
    <definedName name="fgd">#REF!</definedName>
    <definedName name="fgdf">#REF!</definedName>
    <definedName name="fgfg">#REF!</definedName>
    <definedName name="fghf">#REF!</definedName>
    <definedName name="fghfg">#REF!</definedName>
    <definedName name="fret">#REF!</definedName>
    <definedName name="fsd">#REF!</definedName>
    <definedName name="fsggf" hidden="1">'[34]4.9'!#REF!</definedName>
    <definedName name="g" localSheetId="0">#REF!</definedName>
    <definedName name="g" localSheetId="9">#REF!</definedName>
    <definedName name="g" localSheetId="10">#REF!</definedName>
    <definedName name="g" localSheetId="11">#REF!</definedName>
    <definedName name="g" localSheetId="12">#REF!</definedName>
    <definedName name="g" localSheetId="13">#REF!</definedName>
    <definedName name="g" localSheetId="14">#REF!</definedName>
    <definedName name="g" localSheetId="15">#REF!</definedName>
    <definedName name="g" localSheetId="16">#REF!</definedName>
    <definedName name="g" localSheetId="17">#REF!</definedName>
    <definedName name="g" localSheetId="18">#REF!</definedName>
    <definedName name="g" localSheetId="19">#REF!</definedName>
    <definedName name="g" localSheetId="20">#REF!</definedName>
    <definedName name="g" localSheetId="1">#REF!</definedName>
    <definedName name="g" localSheetId="2">#REF!</definedName>
    <definedName name="g" localSheetId="4">#REF!</definedName>
    <definedName name="g" localSheetId="6">#REF!</definedName>
    <definedName name="g" localSheetId="7">#REF!</definedName>
    <definedName name="g" localSheetId="8">#REF!</definedName>
    <definedName name="g">#REF!</definedName>
    <definedName name="gdfg">#REF!</definedName>
    <definedName name="gdgdh">#REF!</definedName>
    <definedName name="gfdgf">#REF!</definedName>
    <definedName name="gfgdt">#REF!</definedName>
    <definedName name="gfhf">#REF!</definedName>
    <definedName name="gfhfg">#REF!</definedName>
    <definedName name="ggdf" hidden="1">'[35]4.8'!#REF!</definedName>
    <definedName name="gggdt">#REF!</definedName>
    <definedName name="gggghn">#REF!</definedName>
    <definedName name="ggggt">#REF!</definedName>
    <definedName name="gggt">#REF!</definedName>
    <definedName name="ghfjk" localSheetId="0">#REF!</definedName>
    <definedName name="ghfjk" localSheetId="9">#REF!</definedName>
    <definedName name="ghfjk" localSheetId="10">#REF!</definedName>
    <definedName name="ghfjk" localSheetId="11">#REF!</definedName>
    <definedName name="ghfjk" localSheetId="12">#REF!</definedName>
    <definedName name="ghfjk" localSheetId="13">#REF!</definedName>
    <definedName name="ghfjk" localSheetId="14">#REF!</definedName>
    <definedName name="ghfjk" localSheetId="15">#REF!</definedName>
    <definedName name="ghfjk" localSheetId="16">#REF!</definedName>
    <definedName name="ghfjk" localSheetId="17">#REF!</definedName>
    <definedName name="ghfjk" localSheetId="18">#REF!</definedName>
    <definedName name="ghfjk" localSheetId="19">#REF!</definedName>
    <definedName name="ghfjk" localSheetId="20">#REF!</definedName>
    <definedName name="ghfjk" localSheetId="1">#REF!</definedName>
    <definedName name="ghfjk" localSheetId="2">#REF!</definedName>
    <definedName name="ghfjk" localSheetId="4">#REF!</definedName>
    <definedName name="ghfjk" localSheetId="6">#REF!</definedName>
    <definedName name="ghfjk" localSheetId="7">#REF!</definedName>
    <definedName name="ghfjk" localSheetId="8">#REF!</definedName>
    <definedName name="ghfjk">#REF!</definedName>
    <definedName name="gombak">#REF!</definedName>
    <definedName name="gyht">#REF!</definedName>
    <definedName name="h" localSheetId="0">#REF!</definedName>
    <definedName name="h" localSheetId="9">#REF!</definedName>
    <definedName name="h" localSheetId="10">#REF!</definedName>
    <definedName name="h" localSheetId="11">#REF!</definedName>
    <definedName name="h" localSheetId="12">#REF!</definedName>
    <definedName name="h" localSheetId="13">#REF!</definedName>
    <definedName name="h" localSheetId="14">#REF!</definedName>
    <definedName name="h" localSheetId="15">#REF!</definedName>
    <definedName name="h" localSheetId="16">#REF!</definedName>
    <definedName name="h" localSheetId="17">#REF!</definedName>
    <definedName name="h" localSheetId="18">#REF!</definedName>
    <definedName name="h" localSheetId="19">#REF!</definedName>
    <definedName name="h" localSheetId="20">#REF!</definedName>
    <definedName name="h" localSheetId="1">#REF!</definedName>
    <definedName name="h" localSheetId="2">#REF!</definedName>
    <definedName name="h" localSheetId="4">#REF!</definedName>
    <definedName name="h" localSheetId="6">#REF!</definedName>
    <definedName name="h" localSheetId="7">#REF!</definedName>
    <definedName name="h" localSheetId="8">#REF!</definedName>
    <definedName name="h">#REF!</definedName>
    <definedName name="head" localSheetId="0">#REF!</definedName>
    <definedName name="head" localSheetId="9">#REF!</definedName>
    <definedName name="head" localSheetId="10">#REF!</definedName>
    <definedName name="head" localSheetId="11">#REF!</definedName>
    <definedName name="head" localSheetId="12">#REF!</definedName>
    <definedName name="head" localSheetId="13">#REF!</definedName>
    <definedName name="head" localSheetId="14">#REF!</definedName>
    <definedName name="head" localSheetId="15">#REF!</definedName>
    <definedName name="head" localSheetId="16">#REF!</definedName>
    <definedName name="head" localSheetId="17">#REF!</definedName>
    <definedName name="head" localSheetId="18">#REF!</definedName>
    <definedName name="head" localSheetId="19">#REF!</definedName>
    <definedName name="head" localSheetId="20">#REF!</definedName>
    <definedName name="head" localSheetId="1">#REF!</definedName>
    <definedName name="head" localSheetId="2">#REF!</definedName>
    <definedName name="head" localSheetId="4">#REF!</definedName>
    <definedName name="head" localSheetId="6">#REF!</definedName>
    <definedName name="head" localSheetId="7">#REF!</definedName>
    <definedName name="head" localSheetId="8">#REF!</definedName>
    <definedName name="head">#REF!</definedName>
    <definedName name="hft">#REF!</definedName>
    <definedName name="hgt" hidden="1">'[11]4.9'!#REF!</definedName>
    <definedName name="hh">#REF!</definedName>
    <definedName name="hhft">#REF!</definedName>
    <definedName name="hhhgt">#REF!</definedName>
    <definedName name="hhhhjy">#REF!</definedName>
    <definedName name="hhhht">#REF!</definedName>
    <definedName name="hhjy">#REF!</definedName>
    <definedName name="hjg">#REF!</definedName>
    <definedName name="hjgy">#REF!</definedName>
    <definedName name="iii" localSheetId="0">#REF!</definedName>
    <definedName name="iii" localSheetId="9">#REF!</definedName>
    <definedName name="iii" localSheetId="10">#REF!</definedName>
    <definedName name="iii" localSheetId="11">#REF!</definedName>
    <definedName name="iii" localSheetId="12">#REF!</definedName>
    <definedName name="iii" localSheetId="13">#REF!</definedName>
    <definedName name="iii" localSheetId="14">#REF!</definedName>
    <definedName name="iii" localSheetId="15">#REF!</definedName>
    <definedName name="iii" localSheetId="16">#REF!</definedName>
    <definedName name="iii" localSheetId="17">#REF!</definedName>
    <definedName name="iii" localSheetId="18">#REF!</definedName>
    <definedName name="iii" localSheetId="19">#REF!</definedName>
    <definedName name="iii" localSheetId="20">#REF!</definedName>
    <definedName name="iii" localSheetId="1">#REF!</definedName>
    <definedName name="iii" localSheetId="2">#REF!</definedName>
    <definedName name="iii" localSheetId="4">#REF!</definedName>
    <definedName name="iii" localSheetId="6">#REF!</definedName>
    <definedName name="iii" localSheetId="7">#REF!</definedName>
    <definedName name="iii" localSheetId="8">#REF!</definedName>
    <definedName name="iii">#REF!</definedName>
    <definedName name="iiiii" hidden="1">#REF!</definedName>
    <definedName name="j" localSheetId="0">#REF!</definedName>
    <definedName name="j" localSheetId="9">#REF!</definedName>
    <definedName name="j" localSheetId="10">#REF!</definedName>
    <definedName name="j" localSheetId="11">#REF!</definedName>
    <definedName name="j" localSheetId="12">#REF!</definedName>
    <definedName name="j" localSheetId="13">#REF!</definedName>
    <definedName name="j" localSheetId="14">#REF!</definedName>
    <definedName name="j" localSheetId="15">#REF!</definedName>
    <definedName name="j" localSheetId="16">#REF!</definedName>
    <definedName name="j" localSheetId="17">#REF!</definedName>
    <definedName name="j" localSheetId="18">#REF!</definedName>
    <definedName name="j" localSheetId="19">#REF!</definedName>
    <definedName name="j" localSheetId="20">#REF!</definedName>
    <definedName name="j" localSheetId="1">#REF!</definedName>
    <definedName name="j" localSheetId="2">#REF!</definedName>
    <definedName name="j" localSheetId="4">#REF!</definedName>
    <definedName name="j" localSheetId="6">#REF!</definedName>
    <definedName name="j" localSheetId="7">#REF!</definedName>
    <definedName name="j" localSheetId="8">#REF!</definedName>
    <definedName name="j">#REF!</definedName>
    <definedName name="jjj">#REF!</definedName>
    <definedName name="jjjt">#REF!</definedName>
    <definedName name="jjjtg">#REF!</definedName>
    <definedName name="jjju">#REF!</definedName>
    <definedName name="jjjy">#REF!</definedName>
    <definedName name="johor" localSheetId="0" hidden="1">'[15]7.6'!#REF!</definedName>
    <definedName name="johor" localSheetId="9" hidden="1">'[15]7.6'!#REF!</definedName>
    <definedName name="johor" localSheetId="10" hidden="1">'[15]7.6'!#REF!</definedName>
    <definedName name="johor" localSheetId="11" hidden="1">'[15]7.6'!#REF!</definedName>
    <definedName name="johor" localSheetId="12" hidden="1">'[15]7.6'!#REF!</definedName>
    <definedName name="johor" localSheetId="13" hidden="1">'[15]7.6'!#REF!</definedName>
    <definedName name="johor" localSheetId="14" hidden="1">'[15]7.6'!#REF!</definedName>
    <definedName name="johor" localSheetId="15" hidden="1">'[15]7.6'!#REF!</definedName>
    <definedName name="johor" localSheetId="16" hidden="1">'[15]7.6'!#REF!</definedName>
    <definedName name="johor" localSheetId="17" hidden="1">'[15]7.6'!#REF!</definedName>
    <definedName name="johor" localSheetId="18" hidden="1">'[15]7.6'!#REF!</definedName>
    <definedName name="johor" localSheetId="19" hidden="1">'[15]7.6'!#REF!</definedName>
    <definedName name="johor" localSheetId="20" hidden="1">'[4]7.6'!#REF!</definedName>
    <definedName name="johor" localSheetId="1" hidden="1">'[15]7.6'!#REF!</definedName>
    <definedName name="johor" localSheetId="2" hidden="1">'[25]7.6'!#REF!</definedName>
    <definedName name="johor" localSheetId="4" hidden="1">'[15]7.6'!#REF!</definedName>
    <definedName name="johor" localSheetId="6" hidden="1">'[15]7.6'!#REF!</definedName>
    <definedName name="johor" localSheetId="7" hidden="1">'[15]7.6'!#REF!</definedName>
    <definedName name="johor" localSheetId="8" hidden="1">'[15]7.6'!#REF!</definedName>
    <definedName name="johor" hidden="1">'[5]7.6'!#REF!</definedName>
    <definedName name="JOHOR1" localSheetId="0" hidden="1">'[16]4.9'!#REF!</definedName>
    <definedName name="JOHOR1" localSheetId="9" hidden="1">'[16]4.9'!#REF!</definedName>
    <definedName name="JOHOR1" localSheetId="10" hidden="1">'[16]4.9'!#REF!</definedName>
    <definedName name="JOHOR1" localSheetId="11" hidden="1">'[16]4.9'!#REF!</definedName>
    <definedName name="JOHOR1" localSheetId="12" hidden="1">'[16]4.9'!#REF!</definedName>
    <definedName name="JOHOR1" localSheetId="13" hidden="1">'[16]4.9'!#REF!</definedName>
    <definedName name="JOHOR1" localSheetId="14" hidden="1">'[16]4.9'!#REF!</definedName>
    <definedName name="JOHOR1" localSheetId="15" hidden="1">'[16]4.9'!#REF!</definedName>
    <definedName name="JOHOR1" localSheetId="16" hidden="1">'[16]4.9'!#REF!</definedName>
    <definedName name="JOHOR1" localSheetId="17" hidden="1">'[16]4.9'!#REF!</definedName>
    <definedName name="JOHOR1" localSheetId="18" hidden="1">'[16]4.9'!#REF!</definedName>
    <definedName name="JOHOR1" localSheetId="19" hidden="1">'[16]4.9'!#REF!</definedName>
    <definedName name="JOHOR1" localSheetId="20" hidden="1">'[6]4.9'!#REF!</definedName>
    <definedName name="JOHOR1" localSheetId="1" hidden="1">'[16]4.9'!#REF!</definedName>
    <definedName name="JOHOR1" localSheetId="2" hidden="1">'[26]4.9'!#REF!</definedName>
    <definedName name="JOHOR1" localSheetId="4" hidden="1">'[16]4.9'!#REF!</definedName>
    <definedName name="JOHOR1" localSheetId="6" hidden="1">'[36]4.9'!#REF!</definedName>
    <definedName name="JOHOR1" localSheetId="7" hidden="1">'[16]4.9'!#REF!</definedName>
    <definedName name="JOHOR1" localSheetId="8" hidden="1">'[16]4.9'!#REF!</definedName>
    <definedName name="JOHOR1" hidden="1">'[7]4.9'!#REF!</definedName>
    <definedName name="k" localSheetId="0">#REF!</definedName>
    <definedName name="k" localSheetId="9">#REF!</definedName>
    <definedName name="k" localSheetId="10">#REF!</definedName>
    <definedName name="k" localSheetId="11">#REF!</definedName>
    <definedName name="k" localSheetId="12">#REF!</definedName>
    <definedName name="k" localSheetId="13">#REF!</definedName>
    <definedName name="k" localSheetId="14">#REF!</definedName>
    <definedName name="k" localSheetId="15">#REF!</definedName>
    <definedName name="k" localSheetId="16">#REF!</definedName>
    <definedName name="k" localSheetId="17">#REF!</definedName>
    <definedName name="k" localSheetId="18">#REF!</definedName>
    <definedName name="k" localSheetId="19">#REF!</definedName>
    <definedName name="k" localSheetId="20">#REF!</definedName>
    <definedName name="k" localSheetId="1">#REF!</definedName>
    <definedName name="k" localSheetId="2">#REF!</definedName>
    <definedName name="k" localSheetId="4">#REF!</definedName>
    <definedName name="k" localSheetId="6">#REF!</definedName>
    <definedName name="k" localSheetId="7">#REF!</definedName>
    <definedName name="k" localSheetId="8">#REF!</definedName>
    <definedName name="k">#REF!</definedName>
    <definedName name="kemudahan_internet">#REF!</definedName>
    <definedName name="kk">#REF!</definedName>
    <definedName name="Kod_01" localSheetId="0">#REF!</definedName>
    <definedName name="Kod_01" localSheetId="9">#REF!</definedName>
    <definedName name="Kod_01" localSheetId="10">#REF!</definedName>
    <definedName name="Kod_01" localSheetId="11">#REF!</definedName>
    <definedName name="Kod_01" localSheetId="12">#REF!</definedName>
    <definedName name="Kod_01" localSheetId="13">#REF!</definedName>
    <definedName name="Kod_01" localSheetId="14">#REF!</definedName>
    <definedName name="Kod_01" localSheetId="15">#REF!</definedName>
    <definedName name="Kod_01" localSheetId="16">#REF!</definedName>
    <definedName name="Kod_01" localSheetId="17">#REF!</definedName>
    <definedName name="Kod_01" localSheetId="18">#REF!</definedName>
    <definedName name="Kod_01" localSheetId="19">#REF!</definedName>
    <definedName name="Kod_01" localSheetId="20">#REF!</definedName>
    <definedName name="Kod_01" localSheetId="1">#REF!</definedName>
    <definedName name="Kod_01" localSheetId="2">#REF!</definedName>
    <definedName name="Kod_01" localSheetId="4">#REF!</definedName>
    <definedName name="Kod_01" localSheetId="6">#REF!</definedName>
    <definedName name="Kod_01" localSheetId="7">#REF!</definedName>
    <definedName name="Kod_01" localSheetId="8">#REF!</definedName>
    <definedName name="Kod_01">#REF!</definedName>
    <definedName name="LINK_BORONG" localSheetId="0">#REF!</definedName>
    <definedName name="LINK_BORONG" localSheetId="9">#REF!</definedName>
    <definedName name="LINK_BORONG" localSheetId="10">#REF!</definedName>
    <definedName name="LINK_BORONG" localSheetId="11">#REF!</definedName>
    <definedName name="LINK_BORONG" localSheetId="12">#REF!</definedName>
    <definedName name="LINK_BORONG" localSheetId="13">#REF!</definedName>
    <definedName name="LINK_BORONG" localSheetId="14">#REF!</definedName>
    <definedName name="LINK_BORONG" localSheetId="15">#REF!</definedName>
    <definedName name="LINK_BORONG" localSheetId="16">#REF!</definedName>
    <definedName name="LINK_BORONG" localSheetId="17">#REF!</definedName>
    <definedName name="LINK_BORONG" localSheetId="18">#REF!</definedName>
    <definedName name="LINK_BORONG" localSheetId="19">#REF!</definedName>
    <definedName name="LINK_BORONG" localSheetId="20">#REF!</definedName>
    <definedName name="LINK_BORONG" localSheetId="1">#REF!</definedName>
    <definedName name="LINK_BORONG" localSheetId="2">#REF!</definedName>
    <definedName name="LINK_BORONG" localSheetId="4">#REF!</definedName>
    <definedName name="LINK_BORONG" localSheetId="6">#REF!</definedName>
    <definedName name="LINK_BORONG" localSheetId="7">#REF!</definedName>
    <definedName name="LINK_BORONG" localSheetId="8">#REF!</definedName>
    <definedName name="LINK_BORONG">#REF!</definedName>
    <definedName name="LINK_MOTOR" localSheetId="0">#REF!</definedName>
    <definedName name="LINK_MOTOR" localSheetId="9">#REF!</definedName>
    <definedName name="LINK_MOTOR" localSheetId="10">#REF!</definedName>
    <definedName name="LINK_MOTOR" localSheetId="11">#REF!</definedName>
    <definedName name="LINK_MOTOR" localSheetId="12">#REF!</definedName>
    <definedName name="LINK_MOTOR" localSheetId="13">#REF!</definedName>
    <definedName name="LINK_MOTOR" localSheetId="14">#REF!</definedName>
    <definedName name="LINK_MOTOR" localSheetId="15">#REF!</definedName>
    <definedName name="LINK_MOTOR" localSheetId="16">#REF!</definedName>
    <definedName name="LINK_MOTOR" localSheetId="17">#REF!</definedName>
    <definedName name="LINK_MOTOR" localSheetId="18">#REF!</definedName>
    <definedName name="LINK_MOTOR" localSheetId="19">#REF!</definedName>
    <definedName name="LINK_MOTOR" localSheetId="20">#REF!</definedName>
    <definedName name="LINK_MOTOR" localSheetId="1">#REF!</definedName>
    <definedName name="LINK_MOTOR" localSheetId="2">#REF!</definedName>
    <definedName name="LINK_MOTOR" localSheetId="4">#REF!</definedName>
    <definedName name="LINK_MOTOR" localSheetId="6">#REF!</definedName>
    <definedName name="LINK_MOTOR" localSheetId="7">#REF!</definedName>
    <definedName name="LINK_MOTOR" localSheetId="8">#REF!</definedName>
    <definedName name="LINK_MOTOR">#REF!</definedName>
    <definedName name="LINK_RUNCIT" localSheetId="0">#REF!</definedName>
    <definedName name="LINK_RUNCIT" localSheetId="9">#REF!</definedName>
    <definedName name="LINK_RUNCIT" localSheetId="10">#REF!</definedName>
    <definedName name="LINK_RUNCIT" localSheetId="11">#REF!</definedName>
    <definedName name="LINK_RUNCIT" localSheetId="12">#REF!</definedName>
    <definedName name="LINK_RUNCIT" localSheetId="13">#REF!</definedName>
    <definedName name="LINK_RUNCIT" localSheetId="14">#REF!</definedName>
    <definedName name="LINK_RUNCIT" localSheetId="15">#REF!</definedName>
    <definedName name="LINK_RUNCIT" localSheetId="16">#REF!</definedName>
    <definedName name="LINK_RUNCIT" localSheetId="17">#REF!</definedName>
    <definedName name="LINK_RUNCIT" localSheetId="18">#REF!</definedName>
    <definedName name="LINK_RUNCIT" localSheetId="19">#REF!</definedName>
    <definedName name="LINK_RUNCIT" localSheetId="20">#REF!</definedName>
    <definedName name="LINK_RUNCIT" localSheetId="1">#REF!</definedName>
    <definedName name="LINK_RUNCIT" localSheetId="2">#REF!</definedName>
    <definedName name="LINK_RUNCIT" localSheetId="4">#REF!</definedName>
    <definedName name="LINK_RUNCIT" localSheetId="6">#REF!</definedName>
    <definedName name="LINK_RUNCIT" localSheetId="7">#REF!</definedName>
    <definedName name="LINK_RUNCIT" localSheetId="8">#REF!</definedName>
    <definedName name="LINK_RUNCIT">#REF!</definedName>
    <definedName name="list_sehingga_18012011" localSheetId="0">#REF!</definedName>
    <definedName name="list_sehingga_18012011" localSheetId="9">#REF!</definedName>
    <definedName name="list_sehingga_18012011" localSheetId="10">#REF!</definedName>
    <definedName name="list_sehingga_18012011" localSheetId="11">#REF!</definedName>
    <definedName name="list_sehingga_18012011" localSheetId="12">#REF!</definedName>
    <definedName name="list_sehingga_18012011" localSheetId="13">#REF!</definedName>
    <definedName name="list_sehingga_18012011" localSheetId="14">#REF!</definedName>
    <definedName name="list_sehingga_18012011" localSheetId="15">#REF!</definedName>
    <definedName name="list_sehingga_18012011" localSheetId="16">#REF!</definedName>
    <definedName name="list_sehingga_18012011" localSheetId="17">#REF!</definedName>
    <definedName name="list_sehingga_18012011" localSheetId="18">#REF!</definedName>
    <definedName name="list_sehingga_18012011" localSheetId="19">#REF!</definedName>
    <definedName name="list_sehingga_18012011" localSheetId="20">#REF!</definedName>
    <definedName name="list_sehingga_18012011" localSheetId="1">#REF!</definedName>
    <definedName name="list_sehingga_18012011" localSheetId="2">#REF!</definedName>
    <definedName name="list_sehingga_18012011" localSheetId="4">#REF!</definedName>
    <definedName name="list_sehingga_18012011" localSheetId="6">#REF!</definedName>
    <definedName name="list_sehingga_18012011" localSheetId="7">#REF!</definedName>
    <definedName name="list_sehingga_18012011" localSheetId="8">#REF!</definedName>
    <definedName name="list_sehingga_18012011">#REF!</definedName>
    <definedName name="ll" localSheetId="0">#REF!</definedName>
    <definedName name="ll" localSheetId="9">#REF!</definedName>
    <definedName name="ll" localSheetId="10">#REF!</definedName>
    <definedName name="ll" localSheetId="11">#REF!</definedName>
    <definedName name="ll" localSheetId="12">#REF!</definedName>
    <definedName name="ll" localSheetId="13">#REF!</definedName>
    <definedName name="ll" localSheetId="14">#REF!</definedName>
    <definedName name="ll" localSheetId="15">#REF!</definedName>
    <definedName name="ll" localSheetId="16">#REF!</definedName>
    <definedName name="ll" localSheetId="17">#REF!</definedName>
    <definedName name="ll" localSheetId="18">#REF!</definedName>
    <definedName name="ll" localSheetId="19">#REF!</definedName>
    <definedName name="ll" localSheetId="20">#REF!</definedName>
    <definedName name="ll" localSheetId="1">#REF!</definedName>
    <definedName name="ll" localSheetId="2">#REF!</definedName>
    <definedName name="ll" localSheetId="4">#REF!</definedName>
    <definedName name="ll" localSheetId="6">#REF!</definedName>
    <definedName name="ll" localSheetId="7">#REF!</definedName>
    <definedName name="ll" localSheetId="8">#REF!</definedName>
    <definedName name="ll">#REF!</definedName>
    <definedName name="LLL">#REF!</definedName>
    <definedName name="m" hidden="1">'[11]4.9'!#REF!</definedName>
    <definedName name="malaysia3" localSheetId="0" hidden="1">'[15]7.6'!#REF!</definedName>
    <definedName name="malaysia3" localSheetId="9" hidden="1">'[15]7.6'!#REF!</definedName>
    <definedName name="malaysia3" localSheetId="10" hidden="1">'[15]7.6'!#REF!</definedName>
    <definedName name="malaysia3" localSheetId="11" hidden="1">'[15]7.6'!#REF!</definedName>
    <definedName name="malaysia3" localSheetId="12" hidden="1">'[15]7.6'!#REF!</definedName>
    <definedName name="malaysia3" localSheetId="13" hidden="1">'[15]7.6'!#REF!</definedName>
    <definedName name="malaysia3" localSheetId="14" hidden="1">'[15]7.6'!#REF!</definedName>
    <definedName name="malaysia3" localSheetId="15" hidden="1">'[15]7.6'!#REF!</definedName>
    <definedName name="malaysia3" localSheetId="16" hidden="1">'[15]7.6'!#REF!</definedName>
    <definedName name="malaysia3" localSheetId="17" hidden="1">'[15]7.6'!#REF!</definedName>
    <definedName name="malaysia3" localSheetId="18" hidden="1">'[15]7.6'!#REF!</definedName>
    <definedName name="malaysia3" localSheetId="19" hidden="1">'[15]7.6'!#REF!</definedName>
    <definedName name="malaysia3" localSheetId="20" hidden="1">'[4]7.6'!#REF!</definedName>
    <definedName name="malaysia3" localSheetId="1" hidden="1">'[15]7.6'!#REF!</definedName>
    <definedName name="malaysia3" localSheetId="2" hidden="1">'[25]7.6'!#REF!</definedName>
    <definedName name="malaysia3" localSheetId="4" hidden="1">'[15]7.6'!#REF!</definedName>
    <definedName name="malaysia3" localSheetId="6" hidden="1">'[15]7.6'!#REF!</definedName>
    <definedName name="malaysia3" localSheetId="7" hidden="1">'[15]7.6'!#REF!</definedName>
    <definedName name="malaysia3" localSheetId="8" hidden="1">'[15]7.6'!#REF!</definedName>
    <definedName name="malaysia3" hidden="1">'[5]7.6'!#REF!</definedName>
    <definedName name="match_sampel_icdt" localSheetId="0">#REF!</definedName>
    <definedName name="match_sampel_icdt" localSheetId="9">#REF!</definedName>
    <definedName name="match_sampel_icdt" localSheetId="10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 localSheetId="16">#REF!</definedName>
    <definedName name="match_sampel_icdt" localSheetId="17">#REF!</definedName>
    <definedName name="match_sampel_icdt" localSheetId="18">#REF!</definedName>
    <definedName name="match_sampel_icdt" localSheetId="19">#REF!</definedName>
    <definedName name="match_sampel_icdt" localSheetId="20">#REF!</definedName>
    <definedName name="match_sampel_icdt" localSheetId="1">#REF!</definedName>
    <definedName name="match_sampel_icdt" localSheetId="2">#REF!</definedName>
    <definedName name="match_sampel_icdt" localSheetId="4">#REF!</definedName>
    <definedName name="match_sampel_icdt" localSheetId="6">#REF!</definedName>
    <definedName name="match_sampel_icdt" localSheetId="7">#REF!</definedName>
    <definedName name="match_sampel_icdt" localSheetId="8">#REF!</definedName>
    <definedName name="match_sampel_icdt">#REF!</definedName>
    <definedName name="mg" hidden="1">'[16]4.9'!#REF!</definedName>
    <definedName name="mmm">#REF!</definedName>
    <definedName name="mmmt">#REF!</definedName>
    <definedName name="msic_complete" localSheetId="0">#REF!</definedName>
    <definedName name="msic_complete" localSheetId="9">#REF!</definedName>
    <definedName name="msic_complete" localSheetId="10">#REF!</definedName>
    <definedName name="msic_complete" localSheetId="11">#REF!</definedName>
    <definedName name="msic_complete" localSheetId="12">#REF!</definedName>
    <definedName name="msic_complete" localSheetId="13">#REF!</definedName>
    <definedName name="msic_complete" localSheetId="14">#REF!</definedName>
    <definedName name="msic_complete" localSheetId="15">#REF!</definedName>
    <definedName name="msic_complete" localSheetId="16">#REF!</definedName>
    <definedName name="msic_complete" localSheetId="17">#REF!</definedName>
    <definedName name="msic_complete" localSheetId="18">#REF!</definedName>
    <definedName name="msic_complete" localSheetId="19">#REF!</definedName>
    <definedName name="msic_complete" localSheetId="20">#REF!</definedName>
    <definedName name="msic_complete" localSheetId="1">#REF!</definedName>
    <definedName name="msic_complete" localSheetId="2">#REF!</definedName>
    <definedName name="msic_complete" localSheetId="4">#REF!</definedName>
    <definedName name="msic_complete" localSheetId="6">#REF!</definedName>
    <definedName name="msic_complete" localSheetId="7">#REF!</definedName>
    <definedName name="msic_complete" localSheetId="8">#REF!</definedName>
    <definedName name="msic_complete">#REF!</definedName>
    <definedName name="msic_complete_new" localSheetId="0">#REF!</definedName>
    <definedName name="msic_complete_new" localSheetId="9">#REF!</definedName>
    <definedName name="msic_complete_new" localSheetId="10">#REF!</definedName>
    <definedName name="msic_complete_new" localSheetId="11">#REF!</definedName>
    <definedName name="msic_complete_new" localSheetId="12">#REF!</definedName>
    <definedName name="msic_complete_new" localSheetId="13">#REF!</definedName>
    <definedName name="msic_complete_new" localSheetId="14">#REF!</definedName>
    <definedName name="msic_complete_new" localSheetId="15">#REF!</definedName>
    <definedName name="msic_complete_new" localSheetId="16">#REF!</definedName>
    <definedName name="msic_complete_new" localSheetId="17">#REF!</definedName>
    <definedName name="msic_complete_new" localSheetId="18">#REF!</definedName>
    <definedName name="msic_complete_new" localSheetId="19">#REF!</definedName>
    <definedName name="msic_complete_new" localSheetId="20">#REF!</definedName>
    <definedName name="msic_complete_new" localSheetId="1">#REF!</definedName>
    <definedName name="msic_complete_new" localSheetId="2">#REF!</definedName>
    <definedName name="msic_complete_new" localSheetId="4">#REF!</definedName>
    <definedName name="msic_complete_new" localSheetId="6">#REF!</definedName>
    <definedName name="msic_complete_new" localSheetId="7">#REF!</definedName>
    <definedName name="msic_complete_new" localSheetId="8">#REF!</definedName>
    <definedName name="msic_complete_new">#REF!</definedName>
    <definedName name="MultiplierFormula">#N/A</definedName>
    <definedName name="n" localSheetId="0" hidden="1">#REF!</definedName>
    <definedName name="n" localSheetId="9" hidden="1">#REF!</definedName>
    <definedName name="n" localSheetId="10" hidden="1">#REF!</definedName>
    <definedName name="n" localSheetId="11" hidden="1">#REF!</definedName>
    <definedName name="n" localSheetId="12" hidden="1">#REF!</definedName>
    <definedName name="n" localSheetId="13" hidden="1">#REF!</definedName>
    <definedName name="n" localSheetId="14" hidden="1">#REF!</definedName>
    <definedName name="n" localSheetId="15" hidden="1">#REF!</definedName>
    <definedName name="n" localSheetId="16" hidden="1">#REF!</definedName>
    <definedName name="n" localSheetId="17" hidden="1">#REF!</definedName>
    <definedName name="n" localSheetId="18" hidden="1">#REF!</definedName>
    <definedName name="n" localSheetId="19" hidden="1">#REF!</definedName>
    <definedName name="n" localSheetId="20" hidden="1">#REF!</definedName>
    <definedName name="n" localSheetId="1" hidden="1">#REF!</definedName>
    <definedName name="n" localSheetId="2" hidden="1">#REF!</definedName>
    <definedName name="n" localSheetId="4" hidden="1">#REF!</definedName>
    <definedName name="n" localSheetId="6">#REF!</definedName>
    <definedName name="n" localSheetId="7" hidden="1">#REF!</definedName>
    <definedName name="n" localSheetId="8" hidden="1">#REF!</definedName>
    <definedName name="n" hidden="1">#REF!</definedName>
    <definedName name="nama" localSheetId="0">#REF!</definedName>
    <definedName name="nama" localSheetId="9">#REF!</definedName>
    <definedName name="nama" localSheetId="10">#REF!</definedName>
    <definedName name="nama" localSheetId="11">#REF!</definedName>
    <definedName name="nama" localSheetId="12">#REF!</definedName>
    <definedName name="nama" localSheetId="13">#REF!</definedName>
    <definedName name="nama" localSheetId="14">#REF!</definedName>
    <definedName name="nama" localSheetId="15">#REF!</definedName>
    <definedName name="nama" localSheetId="16">#REF!</definedName>
    <definedName name="nama" localSheetId="17">#REF!</definedName>
    <definedName name="nama" localSheetId="18">#REF!</definedName>
    <definedName name="nama" localSheetId="19">#REF!</definedName>
    <definedName name="nama" localSheetId="20">#REF!</definedName>
    <definedName name="nama" localSheetId="1">#REF!</definedName>
    <definedName name="nama" localSheetId="2">#REF!</definedName>
    <definedName name="nama" localSheetId="4">#REF!</definedName>
    <definedName name="nama" localSheetId="6">#REF!</definedName>
    <definedName name="nama" localSheetId="7">#REF!</definedName>
    <definedName name="nama" localSheetId="8">#REF!</definedName>
    <definedName name="nama">#REF!</definedName>
    <definedName name="nbbb">#REF!</definedName>
    <definedName name="nbngh" hidden="1">#REF!</definedName>
    <definedName name="nbvn">#REF!</definedName>
    <definedName name="NGDBBP" localSheetId="0">#REF!</definedName>
    <definedName name="NGDBBP" localSheetId="9">#REF!</definedName>
    <definedName name="NGDBBP" localSheetId="10">#REF!</definedName>
    <definedName name="NGDBBP" localSheetId="11">#REF!</definedName>
    <definedName name="NGDBBP" localSheetId="12">#REF!</definedName>
    <definedName name="NGDBBP" localSheetId="13">#REF!</definedName>
    <definedName name="NGDBBP" localSheetId="14">#REF!</definedName>
    <definedName name="NGDBBP" localSheetId="15">#REF!</definedName>
    <definedName name="NGDBBP" localSheetId="16">#REF!</definedName>
    <definedName name="NGDBBP" localSheetId="17">#REF!</definedName>
    <definedName name="NGDBBP" localSheetId="18">#REF!</definedName>
    <definedName name="NGDBBP" localSheetId="19">#REF!</definedName>
    <definedName name="NGDBBP" localSheetId="20">#REF!</definedName>
    <definedName name="NGDBBP" localSheetId="1">#REF!</definedName>
    <definedName name="NGDBBP" localSheetId="2">#REF!</definedName>
    <definedName name="NGDBBP" localSheetId="4">#REF!</definedName>
    <definedName name="NGDBBP" localSheetId="6">#REF!</definedName>
    <definedName name="NGDBBP" localSheetId="7">#REF!</definedName>
    <definedName name="NGDBBP" localSheetId="8">#REF!</definedName>
    <definedName name="NGDBBP">#REF!</definedName>
    <definedName name="niira" localSheetId="9">#REF!</definedName>
    <definedName name="niira" localSheetId="10">#REF!</definedName>
    <definedName name="niira" localSheetId="11">#REF!</definedName>
    <definedName name="niira" localSheetId="14">#REF!</definedName>
    <definedName name="niira" localSheetId="15">#REF!</definedName>
    <definedName name="niira" localSheetId="16">#REF!</definedName>
    <definedName name="niira" localSheetId="17">#REF!</definedName>
    <definedName name="niira" localSheetId="18">#REF!</definedName>
    <definedName name="niira" localSheetId="19">#REF!</definedName>
    <definedName name="niira" localSheetId="20">#REF!</definedName>
    <definedName name="niira" localSheetId="6">#REF!</definedName>
    <definedName name="niira" localSheetId="7">#REF!</definedName>
    <definedName name="niira" localSheetId="8">#REF!</definedName>
    <definedName name="niira">#REF!</definedName>
    <definedName name="njy">#REF!</definedName>
    <definedName name="nnngf">#REF!</definedName>
    <definedName name="noorasiah91" localSheetId="0">#REF!</definedName>
    <definedName name="noorasiah91" localSheetId="9">#REF!</definedName>
    <definedName name="noorasiah91" localSheetId="10">#REF!</definedName>
    <definedName name="noorasiah91" localSheetId="11">#REF!</definedName>
    <definedName name="noorasiah91" localSheetId="12">#REF!</definedName>
    <definedName name="noorasiah91" localSheetId="13">#REF!</definedName>
    <definedName name="noorasiah91" localSheetId="14">#REF!</definedName>
    <definedName name="noorasiah91" localSheetId="15">#REF!</definedName>
    <definedName name="noorasiah91" localSheetId="16">#REF!</definedName>
    <definedName name="noorasiah91" localSheetId="17">#REF!</definedName>
    <definedName name="noorasiah91" localSheetId="18">#REF!</definedName>
    <definedName name="noorasiah91" localSheetId="19">#REF!</definedName>
    <definedName name="noorasiah91" localSheetId="20">#REF!</definedName>
    <definedName name="noorasiah91" localSheetId="1">#REF!</definedName>
    <definedName name="noorasiah91" localSheetId="2">#REF!</definedName>
    <definedName name="noorasiah91" localSheetId="4">#REF!</definedName>
    <definedName name="noorasiah91" localSheetId="6">#REF!</definedName>
    <definedName name="noorasiah91" localSheetId="7">#REF!</definedName>
    <definedName name="noorasiah91" localSheetId="8">#REF!</definedName>
    <definedName name="noorasiah91">#REF!</definedName>
    <definedName name="nv">#REF!</definedName>
    <definedName name="nvbnjg">#REF!</definedName>
    <definedName name="ok" localSheetId="0">#REF!</definedName>
    <definedName name="ok" localSheetId="9">#REF!</definedName>
    <definedName name="ok" localSheetId="10">#REF!</definedName>
    <definedName name="ok" localSheetId="11">#REF!</definedName>
    <definedName name="ok" localSheetId="12">#REF!</definedName>
    <definedName name="ok" localSheetId="13">#REF!</definedName>
    <definedName name="ok" localSheetId="14">#REF!</definedName>
    <definedName name="ok" localSheetId="15">#REF!</definedName>
    <definedName name="ok" localSheetId="16">#REF!</definedName>
    <definedName name="ok" localSheetId="17">#REF!</definedName>
    <definedName name="ok" localSheetId="18">#REF!</definedName>
    <definedName name="ok" localSheetId="19">#REF!</definedName>
    <definedName name="ok" localSheetId="20">#REF!</definedName>
    <definedName name="ok" localSheetId="1">#REF!</definedName>
    <definedName name="ok" localSheetId="2">#REF!</definedName>
    <definedName name="ok" localSheetId="4">#REF!</definedName>
    <definedName name="ok" localSheetId="6">#REF!</definedName>
    <definedName name="ok" localSheetId="7">#REF!</definedName>
    <definedName name="ok" localSheetId="8">#REF!</definedName>
    <definedName name="ok">#REF!</definedName>
    <definedName name="ooo">#REF!</definedName>
    <definedName name="oooo" localSheetId="0">#REF!</definedName>
    <definedName name="oooo" localSheetId="9">#REF!</definedName>
    <definedName name="oooo" localSheetId="10">#REF!</definedName>
    <definedName name="oooo" localSheetId="11">#REF!</definedName>
    <definedName name="oooo" localSheetId="12">#REF!</definedName>
    <definedName name="oooo" localSheetId="13">#REF!</definedName>
    <definedName name="oooo" localSheetId="14">#REF!</definedName>
    <definedName name="oooo" localSheetId="15">#REF!</definedName>
    <definedName name="oooo" localSheetId="16">#REF!</definedName>
    <definedName name="oooo" localSheetId="17">#REF!</definedName>
    <definedName name="oooo" localSheetId="18">#REF!</definedName>
    <definedName name="oooo" localSheetId="19">#REF!</definedName>
    <definedName name="oooo" localSheetId="20">#REF!</definedName>
    <definedName name="oooo" localSheetId="1">#REF!</definedName>
    <definedName name="oooo" localSheetId="2">#REF!</definedName>
    <definedName name="oooo" localSheetId="4">#REF!</definedName>
    <definedName name="oooo" localSheetId="6">#REF!</definedName>
    <definedName name="oooo" localSheetId="7">#REF!</definedName>
    <definedName name="oooo" localSheetId="8">#REF!</definedName>
    <definedName name="oooo">#REF!</definedName>
    <definedName name="ooooo">#REF!</definedName>
    <definedName name="oop">#REF!</definedName>
    <definedName name="p" localSheetId="0">#REF!</definedName>
    <definedName name="p" localSheetId="9">#REF!</definedName>
    <definedName name="p" localSheetId="10">#REF!</definedName>
    <definedName name="p" localSheetId="11">#REF!</definedName>
    <definedName name="p" localSheetId="12">#REF!</definedName>
    <definedName name="p" localSheetId="13">#REF!</definedName>
    <definedName name="p" localSheetId="14">#REF!</definedName>
    <definedName name="p" localSheetId="15">#REF!</definedName>
    <definedName name="p" localSheetId="16">#REF!</definedName>
    <definedName name="p" localSheetId="17">#REF!</definedName>
    <definedName name="p" localSheetId="18">#REF!</definedName>
    <definedName name="p" localSheetId="19">#REF!</definedName>
    <definedName name="p" localSheetId="20">#REF!</definedName>
    <definedName name="p" localSheetId="1">#REF!</definedName>
    <definedName name="p" localSheetId="2">#REF!</definedName>
    <definedName name="p" localSheetId="4">#REF!</definedName>
    <definedName name="p" localSheetId="6">#REF!</definedName>
    <definedName name="p" localSheetId="7">#REF!</definedName>
    <definedName name="p" localSheetId="8">#REF!</definedName>
    <definedName name="p">#REF!</definedName>
    <definedName name="pendidikan" localSheetId="0">#REF!</definedName>
    <definedName name="pendidikan" localSheetId="9">#REF!</definedName>
    <definedName name="pendidikan" localSheetId="10">#REF!</definedName>
    <definedName name="pendidikan" localSheetId="11">#REF!</definedName>
    <definedName name="pendidikan" localSheetId="12">#REF!</definedName>
    <definedName name="pendidikan" localSheetId="13">#REF!</definedName>
    <definedName name="pendidikan" localSheetId="14">#REF!</definedName>
    <definedName name="pendidikan" localSheetId="15">#REF!</definedName>
    <definedName name="pendidikan" localSheetId="16">#REF!</definedName>
    <definedName name="pendidikan" localSheetId="17">#REF!</definedName>
    <definedName name="pendidikan" localSheetId="18">#REF!</definedName>
    <definedName name="pendidikan" localSheetId="19">#REF!</definedName>
    <definedName name="pendidikan" localSheetId="20">#REF!</definedName>
    <definedName name="pendidikan" localSheetId="1">#REF!</definedName>
    <definedName name="pendidikan" localSheetId="2">#REF!</definedName>
    <definedName name="pendidikan" localSheetId="4">#REF!</definedName>
    <definedName name="pendidikan" localSheetId="6">#REF!</definedName>
    <definedName name="pendidikan" localSheetId="7">#REF!</definedName>
    <definedName name="pendidikan" localSheetId="8">#REF!</definedName>
    <definedName name="pendidikan">#REF!</definedName>
    <definedName name="Perak" localSheetId="0">#REF!</definedName>
    <definedName name="Perak" localSheetId="9">#REF!</definedName>
    <definedName name="Perak" localSheetId="10">#REF!</definedName>
    <definedName name="Perak" localSheetId="11">#REF!</definedName>
    <definedName name="Perak" localSheetId="12">#REF!</definedName>
    <definedName name="Perak" localSheetId="13">#REF!</definedName>
    <definedName name="Perak" localSheetId="14">#REF!</definedName>
    <definedName name="Perak" localSheetId="15">#REF!</definedName>
    <definedName name="Perak" localSheetId="16">#REF!</definedName>
    <definedName name="Perak" localSheetId="17">#REF!</definedName>
    <definedName name="Perak" localSheetId="18">#REF!</definedName>
    <definedName name="Perak" localSheetId="19">#REF!</definedName>
    <definedName name="Perak" localSheetId="20">#REF!</definedName>
    <definedName name="Perak" localSheetId="1">#REF!</definedName>
    <definedName name="Perak" localSheetId="2">#REF!</definedName>
    <definedName name="Perak" localSheetId="4">#REF!</definedName>
    <definedName name="Perak" localSheetId="6">#REF!</definedName>
    <definedName name="Perak" localSheetId="7">#REF!</definedName>
    <definedName name="Perak" localSheetId="8">#REF!</definedName>
    <definedName name="Perak">#REF!</definedName>
    <definedName name="PERLIS" localSheetId="0">#REF!</definedName>
    <definedName name="PERLIS" localSheetId="9">#REF!</definedName>
    <definedName name="PERLIS" localSheetId="10">#REF!</definedName>
    <definedName name="PERLIS" localSheetId="11">#REF!</definedName>
    <definedName name="PERLIS" localSheetId="12">#REF!</definedName>
    <definedName name="PERLIS" localSheetId="13">#REF!</definedName>
    <definedName name="PERLIS" localSheetId="14">#REF!</definedName>
    <definedName name="PERLIS" localSheetId="15">#REF!</definedName>
    <definedName name="PERLIS" localSheetId="16">#REF!</definedName>
    <definedName name="PERLIS" localSheetId="17">#REF!</definedName>
    <definedName name="PERLIS" localSheetId="18">#REF!</definedName>
    <definedName name="PERLIS" localSheetId="19">#REF!</definedName>
    <definedName name="PERLIS" localSheetId="20">#REF!</definedName>
    <definedName name="PERLIS" localSheetId="1">#REF!</definedName>
    <definedName name="PERLIS" localSheetId="2">#REF!</definedName>
    <definedName name="PERLIS" localSheetId="4">#REF!</definedName>
    <definedName name="PERLIS" localSheetId="6">#REF!</definedName>
    <definedName name="PERLIS" localSheetId="7">#REF!</definedName>
    <definedName name="PERLIS" localSheetId="8">#REF!</definedName>
    <definedName name="PERLIS">#REF!</definedName>
    <definedName name="PERMINTAAN_DATA" localSheetId="0">#REF!</definedName>
    <definedName name="PERMINTAAN_DATA" localSheetId="9">#REF!</definedName>
    <definedName name="PERMINTAAN_DATA" localSheetId="10">#REF!</definedName>
    <definedName name="PERMINTAAN_DATA" localSheetId="11">#REF!</definedName>
    <definedName name="PERMINTAAN_DATA" localSheetId="12">#REF!</definedName>
    <definedName name="PERMINTAAN_DATA" localSheetId="13">#REF!</definedName>
    <definedName name="PERMINTAAN_DATA" localSheetId="14">#REF!</definedName>
    <definedName name="PERMINTAAN_DATA" localSheetId="15">#REF!</definedName>
    <definedName name="PERMINTAAN_DATA" localSheetId="16">#REF!</definedName>
    <definedName name="PERMINTAAN_DATA" localSheetId="17">#REF!</definedName>
    <definedName name="PERMINTAAN_DATA" localSheetId="18">#REF!</definedName>
    <definedName name="PERMINTAAN_DATA" localSheetId="19">#REF!</definedName>
    <definedName name="PERMINTAAN_DATA" localSheetId="20">#REF!</definedName>
    <definedName name="PERMINTAAN_DATA" localSheetId="1">#REF!</definedName>
    <definedName name="PERMINTAAN_DATA" localSheetId="2">#REF!</definedName>
    <definedName name="PERMINTAAN_DATA" localSheetId="4">#REF!</definedName>
    <definedName name="PERMINTAAN_DATA" localSheetId="6">#REF!</definedName>
    <definedName name="PERMINTAAN_DATA" localSheetId="7">#REF!</definedName>
    <definedName name="PERMINTAAN_DATA" localSheetId="8">#REF!</definedName>
    <definedName name="PERMINTAAN_DATA">#REF!</definedName>
    <definedName name="PERMINTAAN_DATA_KP335" localSheetId="0">#REF!</definedName>
    <definedName name="PERMINTAAN_DATA_KP335" localSheetId="9">#REF!</definedName>
    <definedName name="PERMINTAAN_DATA_KP335" localSheetId="10">#REF!</definedName>
    <definedName name="PERMINTAAN_DATA_KP335" localSheetId="11">#REF!</definedName>
    <definedName name="PERMINTAAN_DATA_KP335" localSheetId="12">#REF!</definedName>
    <definedName name="PERMINTAAN_DATA_KP335" localSheetId="13">#REF!</definedName>
    <definedName name="PERMINTAAN_DATA_KP335" localSheetId="14">#REF!</definedName>
    <definedName name="PERMINTAAN_DATA_KP335" localSheetId="15">#REF!</definedName>
    <definedName name="PERMINTAAN_DATA_KP335" localSheetId="16">#REF!</definedName>
    <definedName name="PERMINTAAN_DATA_KP335" localSheetId="17">#REF!</definedName>
    <definedName name="PERMINTAAN_DATA_KP335" localSheetId="18">#REF!</definedName>
    <definedName name="PERMINTAAN_DATA_KP335" localSheetId="19">#REF!</definedName>
    <definedName name="PERMINTAAN_DATA_KP335" localSheetId="20">#REF!</definedName>
    <definedName name="PERMINTAAN_DATA_KP335" localSheetId="1">#REF!</definedName>
    <definedName name="PERMINTAAN_DATA_KP335" localSheetId="2">#REF!</definedName>
    <definedName name="PERMINTAAN_DATA_KP335" localSheetId="4">#REF!</definedName>
    <definedName name="PERMINTAAN_DATA_KP335" localSheetId="6">#REF!</definedName>
    <definedName name="PERMINTAAN_DATA_KP335" localSheetId="7">#REF!</definedName>
    <definedName name="PERMINTAAN_DATA_KP335" localSheetId="8">#REF!</definedName>
    <definedName name="PERMINTAAN_DATA_KP335">#REF!</definedName>
    <definedName name="pilkjk" localSheetId="0">#REF!</definedName>
    <definedName name="pilkjk" localSheetId="9">#REF!</definedName>
    <definedName name="pilkjk" localSheetId="10">#REF!</definedName>
    <definedName name="pilkjk" localSheetId="11">#REF!</definedName>
    <definedName name="pilkjk" localSheetId="12">#REF!</definedName>
    <definedName name="pilkjk" localSheetId="13">#REF!</definedName>
    <definedName name="pilkjk" localSheetId="14">#REF!</definedName>
    <definedName name="pilkjk" localSheetId="15">#REF!</definedName>
    <definedName name="pilkjk" localSheetId="16">#REF!</definedName>
    <definedName name="pilkjk" localSheetId="17">#REF!</definedName>
    <definedName name="pilkjk" localSheetId="18">#REF!</definedName>
    <definedName name="pilkjk" localSheetId="19">#REF!</definedName>
    <definedName name="pilkjk" localSheetId="20">#REF!</definedName>
    <definedName name="pilkjk" localSheetId="1">#REF!</definedName>
    <definedName name="pilkjk" localSheetId="2">#REF!</definedName>
    <definedName name="pilkjk" localSheetId="4">#REF!</definedName>
    <definedName name="pilkjk" localSheetId="6">#REF!</definedName>
    <definedName name="pilkjk" localSheetId="7">#REF!</definedName>
    <definedName name="pilkjk" localSheetId="8">#REF!</definedName>
    <definedName name="pilkjk">#REF!</definedName>
    <definedName name="pppp" hidden="1">'[15]7.6'!#REF!</definedName>
    <definedName name="_xlnm.Print_Area" localSheetId="9">'8.10'!$A$1:$Q$86</definedName>
    <definedName name="_xlnm.Print_Area" localSheetId="10">'8.10 (Samb.)'!$A$1:$P$82</definedName>
    <definedName name="_xlnm.Print_Area" localSheetId="11">'8.11'!$A$1:$P$84</definedName>
    <definedName name="_xlnm.Print_Area" localSheetId="12">'8.12 (1)'!$A$1:$P$83</definedName>
    <definedName name="_xlnm.Print_Area" localSheetId="13">'8.12 (Samb.)'!$A$1:$P$83</definedName>
    <definedName name="_xlnm.Print_Area" localSheetId="14">'8.13'!$A$1:$G$60</definedName>
    <definedName name="_xlnm.Print_Area" localSheetId="15">'8.14 &amp; 8.15'!$A$1:$G$79</definedName>
    <definedName name="_xlnm.Print_Area" localSheetId="16">'8.16 &amp; 8.17'!$A$1:$H$94</definedName>
    <definedName name="_xlnm.Print_Area" localSheetId="17">'8.18'!$A$1:$L$85</definedName>
    <definedName name="_xlnm.Print_Area" localSheetId="18">'8.19'!$A$1:$P$91</definedName>
    <definedName name="_xlnm.Print_Area" localSheetId="19">'8.20'!$A$1:$N$88</definedName>
    <definedName name="_xlnm.Print_Area" localSheetId="20">'8.21'!$A$1:$I$59</definedName>
    <definedName name="_xlnm.Print_Area" localSheetId="1">'8.2-8.4'!$A$1:$G$76</definedName>
    <definedName name="_xlnm.Print_Area" localSheetId="5">'8.5(posbaru)'!#REF!</definedName>
    <definedName name="_xlnm.Print_Area" localSheetId="3">'8.6'!$A$1:$J$87</definedName>
    <definedName name="_xlnm.Print_Area" localSheetId="4">'8.6 (Samb.)'!$A$1:$I$86</definedName>
    <definedName name="_xlnm.Print_Area" localSheetId="6">'8.7'!$A$1:$P$96</definedName>
    <definedName name="_xlnm.Print_Area" localSheetId="7">'8.8'!$A$1:$K$96</definedName>
    <definedName name="_xlnm.Print_Area" localSheetId="8">'8.9'!$A$1:$K$96</definedName>
    <definedName name="q" localSheetId="0">#REF!</definedName>
    <definedName name="q" localSheetId="9">#REF!</definedName>
    <definedName name="q" localSheetId="10">#REF!</definedName>
    <definedName name="q" localSheetId="11">#REF!</definedName>
    <definedName name="q" localSheetId="12">#REF!</definedName>
    <definedName name="q" localSheetId="13">#REF!</definedName>
    <definedName name="q" localSheetId="14">#REF!</definedName>
    <definedName name="q" localSheetId="15">#REF!</definedName>
    <definedName name="q" localSheetId="16">#REF!</definedName>
    <definedName name="q" localSheetId="17">#REF!</definedName>
    <definedName name="q" localSheetId="18">#REF!</definedName>
    <definedName name="q" localSheetId="19">#REF!</definedName>
    <definedName name="q" localSheetId="20">#REF!</definedName>
    <definedName name="q" localSheetId="1">#REF!</definedName>
    <definedName name="q" localSheetId="2">#REF!</definedName>
    <definedName name="q" localSheetId="4">#REF!</definedName>
    <definedName name="q" localSheetId="6">#REF!</definedName>
    <definedName name="q" localSheetId="7">#REF!</definedName>
    <definedName name="q" localSheetId="8">#REF!</definedName>
    <definedName name="q">#REF!</definedName>
    <definedName name="qq">#REF!</definedName>
    <definedName name="qqqttt">#REF!</definedName>
    <definedName name="qqw" hidden="1">'[35]4.8'!#REF!</definedName>
    <definedName name="Region" localSheetId="0">[17]Sheet2!$B$2:$B$7</definedName>
    <definedName name="Region" localSheetId="9">[17]Sheet2!$B$2:$B$7</definedName>
    <definedName name="Region" localSheetId="10">[17]Sheet2!$B$2:$B$7</definedName>
    <definedName name="Region" localSheetId="11">[17]Sheet2!$B$2:$B$7</definedName>
    <definedName name="Region" localSheetId="14">[17]Sheet2!$B$2:$B$7</definedName>
    <definedName name="Region" localSheetId="15">[17]Sheet2!$B$2:$B$7</definedName>
    <definedName name="Region" localSheetId="16">[17]Sheet2!$B$2:$B$7</definedName>
    <definedName name="Region" localSheetId="17">[17]Sheet2!$B$2:$B$7</definedName>
    <definedName name="Region" localSheetId="18">[17]Sheet2!$B$2:$B$7</definedName>
    <definedName name="Region" localSheetId="19">[17]Sheet2!$B$2:$B$7</definedName>
    <definedName name="Region" localSheetId="20">[44]Sheet2!$B$2:$B$7</definedName>
    <definedName name="Region" localSheetId="1">[17]Sheet2!$B$2:$B$7</definedName>
    <definedName name="Region" localSheetId="2">[17]Sheet2!$B$2:$B$7</definedName>
    <definedName name="Region" localSheetId="6">[37]Sheet2!$B$2:$B$7</definedName>
    <definedName name="Region" localSheetId="7">[17]Sheet2!$B$2:$B$7</definedName>
    <definedName name="Region" localSheetId="8">[17]Sheet2!$B$2:$B$7</definedName>
    <definedName name="Region">[8]Sheet2!$B$2:$B$7</definedName>
    <definedName name="Region1" localSheetId="0">[18]Sheet1!$B$2:$B$19</definedName>
    <definedName name="Region1" localSheetId="9">[18]Sheet1!$B$2:$B$19</definedName>
    <definedName name="Region1" localSheetId="10">[18]Sheet1!$B$2:$B$19</definedName>
    <definedName name="Region1" localSheetId="11">[18]Sheet1!$B$2:$B$19</definedName>
    <definedName name="Region1" localSheetId="14">[18]Sheet1!$B$2:$B$19</definedName>
    <definedName name="Region1" localSheetId="15">[18]Sheet1!$B$2:$B$19</definedName>
    <definedName name="Region1" localSheetId="16">[18]Sheet1!$B$2:$B$19</definedName>
    <definedName name="Region1" localSheetId="17">[18]Sheet1!$B$2:$B$19</definedName>
    <definedName name="Region1" localSheetId="18">[18]Sheet1!$B$2:$B$19</definedName>
    <definedName name="Region1" localSheetId="19">[18]Sheet1!$B$2:$B$19</definedName>
    <definedName name="Region1" localSheetId="20">[45]Sheet1!$B$2:$B$19</definedName>
    <definedName name="Region1" localSheetId="1">[18]Sheet1!$B$2:$B$19</definedName>
    <definedName name="Region1" localSheetId="2">[18]Sheet1!$B$2:$B$19</definedName>
    <definedName name="Region1" localSheetId="6">[38]Sheet1!$B$2:$B$19</definedName>
    <definedName name="Region1" localSheetId="7">[18]Sheet1!$B$2:$B$19</definedName>
    <definedName name="Region1" localSheetId="8">[18]Sheet1!$B$2:$B$19</definedName>
    <definedName name="Region1">[9]Sheet1!$B$2:$B$19</definedName>
    <definedName name="RGRH" localSheetId="9">#REF!</definedName>
    <definedName name="RGRH" localSheetId="10">#REF!</definedName>
    <definedName name="RGRH" localSheetId="11">#REF!</definedName>
    <definedName name="RGRH" localSheetId="14">#REF!</definedName>
    <definedName name="RGRH" localSheetId="15">#REF!</definedName>
    <definedName name="RGRH" localSheetId="16">#REF!</definedName>
    <definedName name="RGRH" localSheetId="17">#REF!</definedName>
    <definedName name="RGRH" localSheetId="18">#REF!</definedName>
    <definedName name="RGRH" localSheetId="19">#REF!</definedName>
    <definedName name="RGRH" localSheetId="20">#REF!</definedName>
    <definedName name="RGRH" localSheetId="6">#REF!</definedName>
    <definedName name="RGRH" localSheetId="7">#REF!</definedName>
    <definedName name="RGRH" localSheetId="8">#REF!</definedName>
    <definedName name="RGRH">#REF!</definedName>
    <definedName name="row_no" localSheetId="0">[19]ref!$B$3:$K$20</definedName>
    <definedName name="row_no" localSheetId="9">[19]ref!$B$3:$K$20</definedName>
    <definedName name="row_no" localSheetId="10">[19]ref!$B$3:$K$20</definedName>
    <definedName name="row_no" localSheetId="11">[19]ref!$B$3:$K$20</definedName>
    <definedName name="row_no" localSheetId="14">[19]ref!$B$3:$K$20</definedName>
    <definedName name="row_no" localSheetId="15">[19]ref!$B$3:$K$20</definedName>
    <definedName name="row_no" localSheetId="16">[19]ref!$B$3:$K$20</definedName>
    <definedName name="row_no" localSheetId="17">[19]ref!$B$3:$K$20</definedName>
    <definedName name="row_no" localSheetId="18">[19]ref!$B$3:$K$20</definedName>
    <definedName name="row_no" localSheetId="19">[19]ref!$B$3:$K$20</definedName>
    <definedName name="row_no" localSheetId="20">[46]ref!$B$3:$K$20</definedName>
    <definedName name="row_no" localSheetId="1">[19]ref!$B$3:$K$20</definedName>
    <definedName name="row_no" localSheetId="2">[24]ref!$B$3:$K$20</definedName>
    <definedName name="row_no" localSheetId="6">[39]ref!$B$3:$K$20</definedName>
    <definedName name="row_no" localSheetId="7">[19]ref!$B$3:$K$20</definedName>
    <definedName name="row_no" localSheetId="8">[19]ref!$B$3:$K$20</definedName>
    <definedName name="row_no">[3]ref!$B$3:$K$20</definedName>
    <definedName name="row_no_head" localSheetId="0">[19]ref!$B$3:$K$3</definedName>
    <definedName name="row_no_head" localSheetId="9">[19]ref!$B$3:$K$3</definedName>
    <definedName name="row_no_head" localSheetId="10">[19]ref!$B$3:$K$3</definedName>
    <definedName name="row_no_head" localSheetId="11">[19]ref!$B$3:$K$3</definedName>
    <definedName name="row_no_head" localSheetId="14">[19]ref!$B$3:$K$3</definedName>
    <definedName name="row_no_head" localSheetId="15">[19]ref!$B$3:$K$3</definedName>
    <definedName name="row_no_head" localSheetId="16">[19]ref!$B$3:$K$3</definedName>
    <definedName name="row_no_head" localSheetId="17">[19]ref!$B$3:$K$3</definedName>
    <definedName name="row_no_head" localSheetId="18">[19]ref!$B$3:$K$3</definedName>
    <definedName name="row_no_head" localSheetId="19">[19]ref!$B$3:$K$3</definedName>
    <definedName name="row_no_head" localSheetId="20">[46]ref!$B$3:$K$3</definedName>
    <definedName name="row_no_head" localSheetId="1">[19]ref!$B$3:$K$3</definedName>
    <definedName name="row_no_head" localSheetId="2">[24]ref!$B$3:$K$3</definedName>
    <definedName name="row_no_head" localSheetId="6">[39]ref!$B$3:$K$3</definedName>
    <definedName name="row_no_head" localSheetId="7">[19]ref!$B$3:$K$3</definedName>
    <definedName name="row_no_head" localSheetId="8">[19]ref!$B$3:$K$3</definedName>
    <definedName name="row_no_head">[3]ref!$B$3:$K$3</definedName>
    <definedName name="rrr" localSheetId="0">#REF!</definedName>
    <definedName name="rrr" localSheetId="9">#REF!</definedName>
    <definedName name="rrr" localSheetId="10">#REF!</definedName>
    <definedName name="rrr" localSheetId="11">#REF!</definedName>
    <definedName name="rrr" localSheetId="12">#REF!</definedName>
    <definedName name="rrr" localSheetId="13">#REF!</definedName>
    <definedName name="rrr" localSheetId="14">#REF!</definedName>
    <definedName name="rrr" localSheetId="15">#REF!</definedName>
    <definedName name="rrr" localSheetId="16">#REF!</definedName>
    <definedName name="rrr" localSheetId="17">#REF!</definedName>
    <definedName name="rrr" localSheetId="18">#REF!</definedName>
    <definedName name="rrr" localSheetId="19">#REF!</definedName>
    <definedName name="rrr" localSheetId="20">#REF!</definedName>
    <definedName name="rrr" localSheetId="1">#REF!</definedName>
    <definedName name="rrr" localSheetId="2">#REF!</definedName>
    <definedName name="rrr" localSheetId="4">#REF!</definedName>
    <definedName name="rrr" localSheetId="6">#REF!</definedName>
    <definedName name="rrr" localSheetId="7">#REF!</definedName>
    <definedName name="rrr" localSheetId="8">#REF!</definedName>
    <definedName name="rrr">#REF!</definedName>
    <definedName name="s" localSheetId="0">#REF!</definedName>
    <definedName name="s" localSheetId="9">#REF!</definedName>
    <definedName name="s" localSheetId="10">#REF!</definedName>
    <definedName name="s" localSheetId="11">#REF!</definedName>
    <definedName name="s" localSheetId="12">#REF!</definedName>
    <definedName name="s" localSheetId="13">#REF!</definedName>
    <definedName name="s" localSheetId="14">#REF!</definedName>
    <definedName name="s" localSheetId="15">#REF!</definedName>
    <definedName name="s" localSheetId="16">#REF!</definedName>
    <definedName name="s" localSheetId="17">#REF!</definedName>
    <definedName name="s" localSheetId="18">#REF!</definedName>
    <definedName name="s" localSheetId="19">#REF!</definedName>
    <definedName name="s" localSheetId="20">#REF!</definedName>
    <definedName name="s" localSheetId="1">#REF!</definedName>
    <definedName name="s" localSheetId="2">#REF!</definedName>
    <definedName name="s" localSheetId="4">#REF!</definedName>
    <definedName name="s" localSheetId="6">#REF!</definedName>
    <definedName name="s" localSheetId="7">#REF!</definedName>
    <definedName name="s" localSheetId="8">#REF!</definedName>
    <definedName name="s">#REF!</definedName>
    <definedName name="sa" localSheetId="0">#REF!</definedName>
    <definedName name="sa" localSheetId="9">#REF!</definedName>
    <definedName name="sa" localSheetId="10">#REF!</definedName>
    <definedName name="sa" localSheetId="11">#REF!</definedName>
    <definedName name="sa" localSheetId="12">#REF!</definedName>
    <definedName name="sa" localSheetId="13">#REF!</definedName>
    <definedName name="sa" localSheetId="14">#REF!</definedName>
    <definedName name="sa" localSheetId="15">#REF!</definedName>
    <definedName name="sa" localSheetId="16">#REF!</definedName>
    <definedName name="sa" localSheetId="17">#REF!</definedName>
    <definedName name="sa" localSheetId="18">#REF!</definedName>
    <definedName name="sa" localSheetId="19">#REF!</definedName>
    <definedName name="sa" localSheetId="20">#REF!</definedName>
    <definedName name="sa" localSheetId="1">#REF!</definedName>
    <definedName name="sa" localSheetId="2">#REF!</definedName>
    <definedName name="sa" localSheetId="4">#REF!</definedName>
    <definedName name="sa" localSheetId="6">#REF!</definedName>
    <definedName name="sa" localSheetId="7">#REF!</definedName>
    <definedName name="sa" localSheetId="8">#REF!</definedName>
    <definedName name="sa">#REF!</definedName>
    <definedName name="saadqff" localSheetId="0">#REF!</definedName>
    <definedName name="saadqff" localSheetId="9">#REF!</definedName>
    <definedName name="saadqff" localSheetId="10">#REF!</definedName>
    <definedName name="saadqff" localSheetId="11">#REF!</definedName>
    <definedName name="saadqff" localSheetId="12">#REF!</definedName>
    <definedName name="saadqff" localSheetId="13">#REF!</definedName>
    <definedName name="saadqff" localSheetId="14">#REF!</definedName>
    <definedName name="saadqff" localSheetId="15">#REF!</definedName>
    <definedName name="saadqff" localSheetId="16">#REF!</definedName>
    <definedName name="saadqff" localSheetId="17">#REF!</definedName>
    <definedName name="saadqff" localSheetId="18">#REF!</definedName>
    <definedName name="saadqff" localSheetId="19">#REF!</definedName>
    <definedName name="saadqff" localSheetId="20">#REF!</definedName>
    <definedName name="saadqff" localSheetId="1">#REF!</definedName>
    <definedName name="saadqff" localSheetId="2">#REF!</definedName>
    <definedName name="saadqff" localSheetId="4">#REF!</definedName>
    <definedName name="saadqff" localSheetId="6">#REF!</definedName>
    <definedName name="saadqff" localSheetId="7">#REF!</definedName>
    <definedName name="saadqff" localSheetId="8">#REF!</definedName>
    <definedName name="saadqff">#REF!</definedName>
    <definedName name="sabah" localSheetId="0" hidden="1">'[20]5.11'!$E$15:$J$15</definedName>
    <definedName name="sabah" localSheetId="9" hidden="1">'[20]5.11'!$E$15:$J$15</definedName>
    <definedName name="sabah" localSheetId="10" hidden="1">'[20]5.11'!$E$15:$J$15</definedName>
    <definedName name="sabah" localSheetId="11" hidden="1">'[20]5.11'!$E$15:$J$15</definedName>
    <definedName name="sabah" localSheetId="14" hidden="1">'[20]5.11'!$E$15:$J$15</definedName>
    <definedName name="sabah" localSheetId="15" hidden="1">'[20]5.11'!$E$15:$J$15</definedName>
    <definedName name="sabah" localSheetId="16" hidden="1">'[20]5.11'!$E$15:$J$15</definedName>
    <definedName name="sabah" localSheetId="17" hidden="1">'[20]5.11'!$E$15:$J$15</definedName>
    <definedName name="sabah" localSheetId="18" hidden="1">'[20]5.11'!$E$15:$J$15</definedName>
    <definedName name="sabah" localSheetId="19" hidden="1">'[20]5.11'!$E$15:$J$15</definedName>
    <definedName name="sabah" localSheetId="20" hidden="1">'[10]5.11'!$E$15:$J$15</definedName>
    <definedName name="sabah" localSheetId="1" hidden="1">'[20]5.11'!$E$15:$J$15</definedName>
    <definedName name="sabah" localSheetId="2" hidden="1">'[20]5.11'!$E$15:$J$15</definedName>
    <definedName name="sabah" localSheetId="6" hidden="1">'[20]5.11'!$E$15:$J$15</definedName>
    <definedName name="sabah" localSheetId="7" hidden="1">'[20]5.11'!$E$15:$J$15</definedName>
    <definedName name="sabah" localSheetId="8" hidden="1">'[20]5.11'!$E$15:$J$15</definedName>
    <definedName name="sabah" hidden="1">'[10]5.11'!$E$15:$J$15</definedName>
    <definedName name="sama" hidden="1">'[11]4.3'!#REF!</definedName>
    <definedName name="sasas" localSheetId="0">#REF!</definedName>
    <definedName name="sasas" localSheetId="9">#REF!</definedName>
    <definedName name="sasas" localSheetId="10">#REF!</definedName>
    <definedName name="sasas" localSheetId="11">#REF!</definedName>
    <definedName name="sasas" localSheetId="12">#REF!</definedName>
    <definedName name="sasas" localSheetId="13">#REF!</definedName>
    <definedName name="sasas" localSheetId="14">#REF!</definedName>
    <definedName name="sasas" localSheetId="15">#REF!</definedName>
    <definedName name="sasas" localSheetId="16">#REF!</definedName>
    <definedName name="sasas" localSheetId="17">#REF!</definedName>
    <definedName name="sasas" localSheetId="18">#REF!</definedName>
    <definedName name="sasas" localSheetId="19">#REF!</definedName>
    <definedName name="sasas" localSheetId="20">#REF!</definedName>
    <definedName name="sasas" localSheetId="1">#REF!</definedName>
    <definedName name="sasas" localSheetId="2">#REF!</definedName>
    <definedName name="sasas" localSheetId="4">#REF!</definedName>
    <definedName name="sasas" localSheetId="6">#REF!</definedName>
    <definedName name="sasas" localSheetId="7">#REF!</definedName>
    <definedName name="sasas" localSheetId="8">#REF!</definedName>
    <definedName name="sasas">#REF!</definedName>
    <definedName name="sds" localSheetId="0" hidden="1">#REF!</definedName>
    <definedName name="sds" localSheetId="9" hidden="1">#REF!</definedName>
    <definedName name="sds" localSheetId="10" hidden="1">#REF!</definedName>
    <definedName name="sds" localSheetId="11" hidden="1">#REF!</definedName>
    <definedName name="sds" localSheetId="12" hidden="1">#REF!</definedName>
    <definedName name="sds" localSheetId="13" hidden="1">#REF!</definedName>
    <definedName name="sds" localSheetId="14" hidden="1">#REF!</definedName>
    <definedName name="sds" localSheetId="15" hidden="1">#REF!</definedName>
    <definedName name="sds" localSheetId="16" hidden="1">#REF!</definedName>
    <definedName name="sds" localSheetId="17" hidden="1">#REF!</definedName>
    <definedName name="sds" localSheetId="18" hidden="1">#REF!</definedName>
    <definedName name="sds" localSheetId="19" hidden="1">#REF!</definedName>
    <definedName name="sds" localSheetId="20" hidden="1">#REF!</definedName>
    <definedName name="sds" localSheetId="1" hidden="1">#REF!</definedName>
    <definedName name="sds" localSheetId="2" hidden="1">#REF!</definedName>
    <definedName name="sds" localSheetId="4" hidden="1">#REF!</definedName>
    <definedName name="sds" localSheetId="6" hidden="1">#REF!</definedName>
    <definedName name="sds" localSheetId="7" hidden="1">#REF!</definedName>
    <definedName name="sds" localSheetId="8" hidden="1">#REF!</definedName>
    <definedName name="sds" hidden="1">#REF!</definedName>
    <definedName name="sefdhdrtsg" localSheetId="0">#REF!</definedName>
    <definedName name="sefdhdrtsg" localSheetId="9">#REF!</definedName>
    <definedName name="sefdhdrtsg" localSheetId="10">#REF!</definedName>
    <definedName name="sefdhdrtsg" localSheetId="11">#REF!</definedName>
    <definedName name="sefdhdrtsg" localSheetId="12">#REF!</definedName>
    <definedName name="sefdhdrtsg" localSheetId="13">#REF!</definedName>
    <definedName name="sefdhdrtsg" localSheetId="14">#REF!</definedName>
    <definedName name="sefdhdrtsg" localSheetId="15">#REF!</definedName>
    <definedName name="sefdhdrtsg" localSheetId="16">#REF!</definedName>
    <definedName name="sefdhdrtsg" localSheetId="17">#REF!</definedName>
    <definedName name="sefdhdrtsg" localSheetId="18">#REF!</definedName>
    <definedName name="sefdhdrtsg" localSheetId="19">#REF!</definedName>
    <definedName name="sefdhdrtsg" localSheetId="20">#REF!</definedName>
    <definedName name="sefdhdrtsg" localSheetId="1">#REF!</definedName>
    <definedName name="sefdhdrtsg" localSheetId="2">#REF!</definedName>
    <definedName name="sefdhdrtsg" localSheetId="4">#REF!</definedName>
    <definedName name="sefdhdrtsg" localSheetId="6">#REF!</definedName>
    <definedName name="sefdhdrtsg" localSheetId="7">#REF!</definedName>
    <definedName name="sefdhdrtsg" localSheetId="8">#REF!</definedName>
    <definedName name="sefdhdrtsg">#REF!</definedName>
    <definedName name="sehingga18">#REF!</definedName>
    <definedName name="sep" localSheetId="0">#REF!</definedName>
    <definedName name="sep" localSheetId="9">#REF!</definedName>
    <definedName name="sep" localSheetId="10">#REF!</definedName>
    <definedName name="sep" localSheetId="11">#REF!</definedName>
    <definedName name="sep" localSheetId="12">#REF!</definedName>
    <definedName name="sep" localSheetId="13">#REF!</definedName>
    <definedName name="sep" localSheetId="14">#REF!</definedName>
    <definedName name="sep" localSheetId="15">#REF!</definedName>
    <definedName name="sep" localSheetId="16">#REF!</definedName>
    <definedName name="sep" localSheetId="17">#REF!</definedName>
    <definedName name="sep" localSheetId="18">#REF!</definedName>
    <definedName name="sep" localSheetId="19">#REF!</definedName>
    <definedName name="sep" localSheetId="20">#REF!</definedName>
    <definedName name="sep" localSheetId="1">#REF!</definedName>
    <definedName name="sep" localSheetId="2">#REF!</definedName>
    <definedName name="sep" localSheetId="4">#REF!</definedName>
    <definedName name="sep" localSheetId="6">#REF!</definedName>
    <definedName name="sep" localSheetId="7">#REF!</definedName>
    <definedName name="sep" localSheetId="8">#REF!</definedName>
    <definedName name="sep">#REF!</definedName>
    <definedName name="sfst">#REF!</definedName>
    <definedName name="sgd">#REF!</definedName>
    <definedName name="ShoppingStartDate">#REF!</definedName>
    <definedName name="slgr" localSheetId="0" hidden="1">#REF!</definedName>
    <definedName name="slgr" localSheetId="9" hidden="1">#REF!</definedName>
    <definedName name="slgr" localSheetId="10" hidden="1">#REF!</definedName>
    <definedName name="slgr" localSheetId="11" hidden="1">#REF!</definedName>
    <definedName name="slgr" localSheetId="12" hidden="1">#REF!</definedName>
    <definedName name="slgr" localSheetId="13" hidden="1">#REF!</definedName>
    <definedName name="slgr" localSheetId="14" hidden="1">#REF!</definedName>
    <definedName name="slgr" localSheetId="15" hidden="1">#REF!</definedName>
    <definedName name="slgr" localSheetId="16" hidden="1">#REF!</definedName>
    <definedName name="slgr" localSheetId="17" hidden="1">#REF!</definedName>
    <definedName name="slgr" localSheetId="18" hidden="1">#REF!</definedName>
    <definedName name="slgr" localSheetId="19" hidden="1">#REF!</definedName>
    <definedName name="slgr" localSheetId="20" hidden="1">#REF!</definedName>
    <definedName name="slgr" localSheetId="1" hidden="1">#REF!</definedName>
    <definedName name="slgr" localSheetId="2" hidden="1">#REF!</definedName>
    <definedName name="slgr" localSheetId="4" hidden="1">#REF!</definedName>
    <definedName name="slgr" localSheetId="6" hidden="1">#REF!</definedName>
    <definedName name="slgr" localSheetId="7" hidden="1">#REF!</definedName>
    <definedName name="slgr" localSheetId="8" hidden="1">#REF!</definedName>
    <definedName name="slgr" hidden="1">#REF!</definedName>
    <definedName name="SORT" localSheetId="0" hidden="1">#REF!</definedName>
    <definedName name="SORT" localSheetId="9" hidden="1">#REF!</definedName>
    <definedName name="SORT" localSheetId="10" hidden="1">#REF!</definedName>
    <definedName name="SORT" localSheetId="11" hidden="1">#REF!</definedName>
    <definedName name="SORT" localSheetId="12" hidden="1">#REF!</definedName>
    <definedName name="SORT" localSheetId="13" hidden="1">#REF!</definedName>
    <definedName name="SORT" localSheetId="14" hidden="1">#REF!</definedName>
    <definedName name="SORT" localSheetId="15" hidden="1">#REF!</definedName>
    <definedName name="SORT" localSheetId="16" hidden="1">#REF!</definedName>
    <definedName name="SORT" localSheetId="17" hidden="1">#REF!</definedName>
    <definedName name="SORT" localSheetId="18" hidden="1">#REF!</definedName>
    <definedName name="SORT" localSheetId="19" hidden="1">#REF!</definedName>
    <definedName name="SORT" localSheetId="20" hidden="1">#REF!</definedName>
    <definedName name="SORT" localSheetId="1" hidden="1">#REF!</definedName>
    <definedName name="SORT" localSheetId="2" hidden="1">#REF!</definedName>
    <definedName name="SORT" localSheetId="4" hidden="1">#REF!</definedName>
    <definedName name="SORT" localSheetId="7" hidden="1">#REF!</definedName>
    <definedName name="SORT" localSheetId="8" hidden="1">#REF!</definedName>
    <definedName name="SORT" hidden="1">#REF!</definedName>
    <definedName name="sr">#REF!</definedName>
    <definedName name="sss" localSheetId="0">#REF!</definedName>
    <definedName name="sss" localSheetId="9">#REF!</definedName>
    <definedName name="sss" localSheetId="10">#REF!</definedName>
    <definedName name="sss" localSheetId="11">#REF!</definedName>
    <definedName name="sss" localSheetId="12">#REF!</definedName>
    <definedName name="sss" localSheetId="13">#REF!</definedName>
    <definedName name="sss" localSheetId="14">#REF!</definedName>
    <definedName name="sss" localSheetId="15">#REF!</definedName>
    <definedName name="sss" localSheetId="16">#REF!</definedName>
    <definedName name="sss" localSheetId="17">#REF!</definedName>
    <definedName name="sss" localSheetId="18">#REF!</definedName>
    <definedName name="sss" localSheetId="19">#REF!</definedName>
    <definedName name="sss" localSheetId="20">#REF!</definedName>
    <definedName name="sss" localSheetId="1">#REF!</definedName>
    <definedName name="sss" localSheetId="2">#REF!</definedName>
    <definedName name="sss" localSheetId="4">#REF!</definedName>
    <definedName name="sss" localSheetId="6">#REF!</definedName>
    <definedName name="sss" localSheetId="7">#REF!</definedName>
    <definedName name="sss" localSheetId="8">#REF!</definedName>
    <definedName name="sss">#REF!</definedName>
    <definedName name="ssssw" hidden="1">'[11]4.9'!#REF!</definedName>
    <definedName name="state" localSheetId="0">[19]ref!$B$23:$C$38</definedName>
    <definedName name="state" localSheetId="9">[19]ref!$B$23:$C$38</definedName>
    <definedName name="state" localSheetId="10">[19]ref!$B$23:$C$38</definedName>
    <definedName name="state" localSheetId="11">[19]ref!$B$23:$C$38</definedName>
    <definedName name="state" localSheetId="14">[19]ref!$B$23:$C$38</definedName>
    <definedName name="state" localSheetId="15">[19]ref!$B$23:$C$38</definedName>
    <definedName name="state" localSheetId="16">[19]ref!$B$23:$C$38</definedName>
    <definedName name="state" localSheetId="17">[19]ref!$B$23:$C$38</definedName>
    <definedName name="state" localSheetId="18">[19]ref!$B$23:$C$38</definedName>
    <definedName name="state" localSheetId="19">[19]ref!$B$23:$C$38</definedName>
    <definedName name="state" localSheetId="20">[46]ref!$B$23:$C$38</definedName>
    <definedName name="state" localSheetId="1">[19]ref!$B$23:$C$38</definedName>
    <definedName name="state" localSheetId="2">[24]ref!$B$23:$C$38</definedName>
    <definedName name="state" localSheetId="6">[39]ref!$B$23:$C$38</definedName>
    <definedName name="state" localSheetId="7">[19]ref!$B$23:$C$38</definedName>
    <definedName name="state" localSheetId="8">[19]ref!$B$23:$C$38</definedName>
    <definedName name="state">[3]ref!$B$23:$C$38</definedName>
    <definedName name="sz" localSheetId="0" hidden="1">#REF!</definedName>
    <definedName name="sz" localSheetId="9" hidden="1">#REF!</definedName>
    <definedName name="sz" localSheetId="10" hidden="1">#REF!</definedName>
    <definedName name="sz" localSheetId="11" hidden="1">#REF!</definedName>
    <definedName name="sz" localSheetId="12" hidden="1">#REF!</definedName>
    <definedName name="sz" localSheetId="13" hidden="1">#REF!</definedName>
    <definedName name="sz" localSheetId="14" hidden="1">#REF!</definedName>
    <definedName name="sz" localSheetId="15" hidden="1">#REF!</definedName>
    <definedName name="sz" localSheetId="16" hidden="1">#REF!</definedName>
    <definedName name="sz" localSheetId="17" hidden="1">#REF!</definedName>
    <definedName name="sz" localSheetId="18" hidden="1">#REF!</definedName>
    <definedName name="sz" localSheetId="19" hidden="1">#REF!</definedName>
    <definedName name="sz" localSheetId="20" hidden="1">#REF!</definedName>
    <definedName name="sz" localSheetId="1" hidden="1">#REF!</definedName>
    <definedName name="sz" localSheetId="2" hidden="1">#REF!</definedName>
    <definedName name="sz" localSheetId="4" hidden="1">#REF!</definedName>
    <definedName name="sz" localSheetId="7" hidden="1">#REF!</definedName>
    <definedName name="sz" localSheetId="8" hidden="1">#REF!</definedName>
    <definedName name="sz" hidden="1">#REF!</definedName>
    <definedName name="t" localSheetId="0" hidden="1">#REF!</definedName>
    <definedName name="t" localSheetId="9" hidden="1">#REF!</definedName>
    <definedName name="t" localSheetId="10" hidden="1">#REF!</definedName>
    <definedName name="t" localSheetId="11" hidden="1">#REF!</definedName>
    <definedName name="t" localSheetId="12" hidden="1">#REF!</definedName>
    <definedName name="t" localSheetId="13" hidden="1">#REF!</definedName>
    <definedName name="t" localSheetId="14" hidden="1">#REF!</definedName>
    <definedName name="t" localSheetId="15" hidden="1">#REF!</definedName>
    <definedName name="t" localSheetId="16" hidden="1">#REF!</definedName>
    <definedName name="t" localSheetId="17" hidden="1">#REF!</definedName>
    <definedName name="t" localSheetId="18" hidden="1">#REF!</definedName>
    <definedName name="t" localSheetId="19" hidden="1">#REF!</definedName>
    <definedName name="t" localSheetId="20" hidden="1">#REF!</definedName>
    <definedName name="t" localSheetId="1" hidden="1">#REF!</definedName>
    <definedName name="t" localSheetId="2" hidden="1">#REF!</definedName>
    <definedName name="t" localSheetId="4" hidden="1">#REF!</definedName>
    <definedName name="t" localSheetId="6" hidden="1">#REF!</definedName>
    <definedName name="t" localSheetId="7" hidden="1">#REF!</definedName>
    <definedName name="t" localSheetId="8" hidden="1">#REF!</definedName>
    <definedName name="t" hidden="1">#REF!</definedName>
    <definedName name="table">#REF!</definedName>
    <definedName name="table_no" localSheetId="0">[19]ref!$B$23:$E$38</definedName>
    <definedName name="table_no" localSheetId="9">[19]ref!$B$23:$E$38</definedName>
    <definedName name="table_no" localSheetId="10">[19]ref!$B$23:$E$38</definedName>
    <definedName name="table_no" localSheetId="11">[19]ref!$B$23:$E$38</definedName>
    <definedName name="table_no" localSheetId="14">[19]ref!$B$23:$E$38</definedName>
    <definedName name="table_no" localSheetId="15">[19]ref!$B$23:$E$38</definedName>
    <definedName name="table_no" localSheetId="16">[19]ref!$B$23:$E$38</definedName>
    <definedName name="table_no" localSheetId="17">[19]ref!$B$23:$E$38</definedName>
    <definedName name="table_no" localSheetId="18">[19]ref!$B$23:$E$38</definedName>
    <definedName name="table_no" localSheetId="19">[19]ref!$B$23:$E$38</definedName>
    <definedName name="table_no" localSheetId="20">[46]ref!$B$23:$E$38</definedName>
    <definedName name="table_no" localSheetId="1">[19]ref!$B$23:$E$38</definedName>
    <definedName name="table_no" localSheetId="2">[24]ref!$B$23:$E$38</definedName>
    <definedName name="table_no" localSheetId="6">[39]ref!$B$23:$E$38</definedName>
    <definedName name="table_no" localSheetId="7">[19]ref!$B$23:$E$38</definedName>
    <definedName name="table_no" localSheetId="8">[19]ref!$B$23:$E$38</definedName>
    <definedName name="table_no">[3]ref!$B$23:$E$38</definedName>
    <definedName name="table1">#REF!</definedName>
    <definedName name="table2">#REF!</definedName>
    <definedName name="te" localSheetId="0" hidden="1">'[11]4.9'!#REF!</definedName>
    <definedName name="te" localSheetId="9" hidden="1">'[27]4.9'!#REF!</definedName>
    <definedName name="te" localSheetId="10" hidden="1">'[27]4.9'!#REF!</definedName>
    <definedName name="te" localSheetId="11" hidden="1">'[27]4.9'!#REF!</definedName>
    <definedName name="te" localSheetId="12" hidden="1">'[27]4.9'!#REF!</definedName>
    <definedName name="te" localSheetId="13" hidden="1">'[27]4.9'!#REF!</definedName>
    <definedName name="te" localSheetId="14" hidden="1">'[27]4.9'!#REF!</definedName>
    <definedName name="te" localSheetId="15" hidden="1">'[27]4.9'!#REF!</definedName>
    <definedName name="te" localSheetId="16" hidden="1">'[27]4.9'!#REF!</definedName>
    <definedName name="te" localSheetId="17" hidden="1">'[27]4.9'!#REF!</definedName>
    <definedName name="te" localSheetId="18" hidden="1">'[27]4.9'!#REF!</definedName>
    <definedName name="te" localSheetId="19" hidden="1">'[27]4.9'!#REF!</definedName>
    <definedName name="te" localSheetId="20" hidden="1">'[41]4.9'!#REF!</definedName>
    <definedName name="te" localSheetId="1" hidden="1">'[11]4.9'!#REF!</definedName>
    <definedName name="te" localSheetId="2" hidden="1">'[21]4.9'!#REF!</definedName>
    <definedName name="te" localSheetId="4" hidden="1">'[27]4.9'!#REF!</definedName>
    <definedName name="te" localSheetId="6" hidden="1">'[29]4.9'!#REF!</definedName>
    <definedName name="te" localSheetId="7" hidden="1">'[27]4.9'!#REF!</definedName>
    <definedName name="te" localSheetId="8" hidden="1">'[27]4.9'!#REF!</definedName>
    <definedName name="te" hidden="1">'[1]4.9'!#REF!</definedName>
    <definedName name="Ter_a" localSheetId="0" hidden="1">'[11]4.9'!#REF!</definedName>
    <definedName name="Ter_a" localSheetId="9" hidden="1">'[27]4.9'!#REF!</definedName>
    <definedName name="Ter_a" localSheetId="10" hidden="1">'[27]4.9'!#REF!</definedName>
    <definedName name="Ter_a" localSheetId="11" hidden="1">'[27]4.9'!#REF!</definedName>
    <definedName name="Ter_a" localSheetId="12" hidden="1">'[27]4.9'!#REF!</definedName>
    <definedName name="Ter_a" localSheetId="13" hidden="1">'[27]4.9'!#REF!</definedName>
    <definedName name="Ter_a" localSheetId="14" hidden="1">'[27]4.9'!#REF!</definedName>
    <definedName name="Ter_a" localSheetId="15" hidden="1">'[27]4.9'!#REF!</definedName>
    <definedName name="Ter_a" localSheetId="16" hidden="1">'[27]4.9'!#REF!</definedName>
    <definedName name="Ter_a" localSheetId="17" hidden="1">'[27]4.9'!#REF!</definedName>
    <definedName name="Ter_a" localSheetId="18" hidden="1">'[27]4.9'!#REF!</definedName>
    <definedName name="Ter_a" localSheetId="19" hidden="1">'[27]4.9'!#REF!</definedName>
    <definedName name="Ter_a" localSheetId="20" hidden="1">'[41]4.9'!#REF!</definedName>
    <definedName name="Ter_a" localSheetId="1" hidden="1">'[11]4.9'!#REF!</definedName>
    <definedName name="Ter_a" localSheetId="2" hidden="1">'[21]4.9'!#REF!</definedName>
    <definedName name="Ter_a" localSheetId="4" hidden="1">'[27]4.9'!#REF!</definedName>
    <definedName name="Ter_a" localSheetId="6" hidden="1">'[29]4.9'!#REF!</definedName>
    <definedName name="Ter_a" localSheetId="7" hidden="1">'[27]4.9'!#REF!</definedName>
    <definedName name="Ter_a" localSheetId="8" hidden="1">'[27]4.9'!#REF!</definedName>
    <definedName name="Ter_a" hidden="1">'[1]4.9'!#REF!</definedName>
    <definedName name="tes" localSheetId="0" hidden="1">'[11]4.9'!#REF!</definedName>
    <definedName name="tes" localSheetId="9" hidden="1">'[27]4.9'!#REF!</definedName>
    <definedName name="tes" localSheetId="10" hidden="1">'[27]4.9'!#REF!</definedName>
    <definedName name="tes" localSheetId="11" hidden="1">'[27]4.9'!#REF!</definedName>
    <definedName name="tes" localSheetId="12" hidden="1">'[27]4.9'!#REF!</definedName>
    <definedName name="tes" localSheetId="13" hidden="1">'[27]4.9'!#REF!</definedName>
    <definedName name="tes" localSheetId="14" hidden="1">'[27]4.9'!#REF!</definedName>
    <definedName name="tes" localSheetId="15" hidden="1">'[27]4.9'!#REF!</definedName>
    <definedName name="tes" localSheetId="16" hidden="1">'[27]4.9'!#REF!</definedName>
    <definedName name="tes" localSheetId="17" hidden="1">'[27]4.9'!#REF!</definedName>
    <definedName name="tes" localSheetId="18" hidden="1">'[27]4.9'!#REF!</definedName>
    <definedName name="tes" localSheetId="19" hidden="1">'[27]4.9'!#REF!</definedName>
    <definedName name="tes" localSheetId="20" hidden="1">'[41]4.9'!#REF!</definedName>
    <definedName name="tes" localSheetId="1" hidden="1">'[11]4.9'!#REF!</definedName>
    <definedName name="tes" localSheetId="2" hidden="1">'[21]4.9'!#REF!</definedName>
    <definedName name="tes" localSheetId="4" hidden="1">'[27]4.9'!#REF!</definedName>
    <definedName name="tes" localSheetId="6" hidden="1">'[29]4.9'!#REF!</definedName>
    <definedName name="tes" localSheetId="7" hidden="1">'[27]4.9'!#REF!</definedName>
    <definedName name="tes" localSheetId="8" hidden="1">'[27]4.9'!#REF!</definedName>
    <definedName name="tes" hidden="1">'[1]4.9'!#REF!</definedName>
    <definedName name="test" localSheetId="0" hidden="1">#REF!</definedName>
    <definedName name="test" localSheetId="9" hidden="1">#REF!</definedName>
    <definedName name="test" localSheetId="10" hidden="1">#REF!</definedName>
    <definedName name="test" localSheetId="11" hidden="1">#REF!</definedName>
    <definedName name="test" localSheetId="12" hidden="1">#REF!</definedName>
    <definedName name="test" localSheetId="13" hidden="1">#REF!</definedName>
    <definedName name="test" localSheetId="14" hidden="1">#REF!</definedName>
    <definedName name="test" localSheetId="15" hidden="1">#REF!</definedName>
    <definedName name="test" localSheetId="16" hidden="1">#REF!</definedName>
    <definedName name="test" localSheetId="17" hidden="1">#REF!</definedName>
    <definedName name="test" localSheetId="18" hidden="1">#REF!</definedName>
    <definedName name="test" localSheetId="19" hidden="1">#REF!</definedName>
    <definedName name="test" localSheetId="20" hidden="1">#REF!</definedName>
    <definedName name="test" localSheetId="1" hidden="1">#REF!</definedName>
    <definedName name="test" localSheetId="2" hidden="1">#REF!</definedName>
    <definedName name="test" localSheetId="4" hidden="1">#REF!</definedName>
    <definedName name="test" localSheetId="6" hidden="1">#REF!</definedName>
    <definedName name="test" localSheetId="7" hidden="1">#REF!</definedName>
    <definedName name="test" localSheetId="8" hidden="1">#REF!</definedName>
    <definedName name="test" hidden="1">#REF!</definedName>
    <definedName name="test3333333" localSheetId="0" hidden="1">#REF!</definedName>
    <definedName name="test3333333" localSheetId="9" hidden="1">#REF!</definedName>
    <definedName name="test3333333" localSheetId="10" hidden="1">#REF!</definedName>
    <definedName name="test3333333" localSheetId="11" hidden="1">#REF!</definedName>
    <definedName name="test3333333" localSheetId="12" hidden="1">#REF!</definedName>
    <definedName name="test3333333" localSheetId="13" hidden="1">#REF!</definedName>
    <definedName name="test3333333" localSheetId="14" hidden="1">#REF!</definedName>
    <definedName name="test3333333" localSheetId="15" hidden="1">#REF!</definedName>
    <definedName name="test3333333" localSheetId="16" hidden="1">#REF!</definedName>
    <definedName name="test3333333" localSheetId="17" hidden="1">#REF!</definedName>
    <definedName name="test3333333" localSheetId="18" hidden="1">#REF!</definedName>
    <definedName name="test3333333" localSheetId="19" hidden="1">#REF!</definedName>
    <definedName name="test3333333" localSheetId="20" hidden="1">#REF!</definedName>
    <definedName name="test3333333" localSheetId="1" hidden="1">#REF!</definedName>
    <definedName name="test3333333" localSheetId="2" hidden="1">#REF!</definedName>
    <definedName name="test3333333" localSheetId="4" hidden="1">#REF!</definedName>
    <definedName name="test3333333" localSheetId="6" hidden="1">#REF!</definedName>
    <definedName name="test3333333" localSheetId="7" hidden="1">#REF!</definedName>
    <definedName name="test3333333" localSheetId="8" hidden="1">#REF!</definedName>
    <definedName name="test3333333" hidden="1">#REF!</definedName>
    <definedName name="tos" hidden="1">#REF!</definedName>
    <definedName name="tt">#REF!</definedName>
    <definedName name="tttt" hidden="1">'[11]4.9'!#REF!</definedName>
    <definedName name="tttww">#REF!</definedName>
    <definedName name="u" localSheetId="0">#REF!</definedName>
    <definedName name="u" localSheetId="9">#REF!</definedName>
    <definedName name="u" localSheetId="10">#REF!</definedName>
    <definedName name="u" localSheetId="11">#REF!</definedName>
    <definedName name="u" localSheetId="12">#REF!</definedName>
    <definedName name="u" localSheetId="13">#REF!</definedName>
    <definedName name="u" localSheetId="14">#REF!</definedName>
    <definedName name="u" localSheetId="15">#REF!</definedName>
    <definedName name="u" localSheetId="16">#REF!</definedName>
    <definedName name="u" localSheetId="17">#REF!</definedName>
    <definedName name="u" localSheetId="18">#REF!</definedName>
    <definedName name="u" localSheetId="19">#REF!</definedName>
    <definedName name="u" localSheetId="20">#REF!</definedName>
    <definedName name="u" localSheetId="1">#REF!</definedName>
    <definedName name="u" localSheetId="2">#REF!</definedName>
    <definedName name="u" localSheetId="4">#REF!</definedName>
    <definedName name="u" localSheetId="6">#REF!</definedName>
    <definedName name="u" localSheetId="7">#REF!</definedName>
    <definedName name="u" localSheetId="8">#REF!</definedName>
    <definedName name="u">#REF!</definedName>
    <definedName name="umum" localSheetId="0">#REF!</definedName>
    <definedName name="umum" localSheetId="9">#REF!</definedName>
    <definedName name="umum" localSheetId="10">#REF!</definedName>
    <definedName name="umum" localSheetId="11">#REF!</definedName>
    <definedName name="umum" localSheetId="12">#REF!</definedName>
    <definedName name="umum" localSheetId="13">#REF!</definedName>
    <definedName name="umum" localSheetId="14">#REF!</definedName>
    <definedName name="umum" localSheetId="15">#REF!</definedName>
    <definedName name="umum" localSheetId="16">#REF!</definedName>
    <definedName name="umum" localSheetId="17">#REF!</definedName>
    <definedName name="umum" localSheetId="18">#REF!</definedName>
    <definedName name="umum" localSheetId="19">#REF!</definedName>
    <definedName name="umum" localSheetId="20">#REF!</definedName>
    <definedName name="umum" localSheetId="1">#REF!</definedName>
    <definedName name="umum" localSheetId="2">#REF!</definedName>
    <definedName name="umum" localSheetId="4">#REF!</definedName>
    <definedName name="umum" localSheetId="6">#REF!</definedName>
    <definedName name="umum" localSheetId="7">#REF!</definedName>
    <definedName name="umum" localSheetId="8">#REF!</definedName>
    <definedName name="umum">#REF!</definedName>
    <definedName name="uuu" hidden="1">#REF!</definedName>
    <definedName name="uuuuu" localSheetId="0">#REF!</definedName>
    <definedName name="uuuuu" localSheetId="9">#REF!</definedName>
    <definedName name="uuuuu" localSheetId="10">#REF!</definedName>
    <definedName name="uuuuu" localSheetId="11">#REF!</definedName>
    <definedName name="uuuuu" localSheetId="12">#REF!</definedName>
    <definedName name="uuuuu" localSheetId="13">#REF!</definedName>
    <definedName name="uuuuu" localSheetId="14">#REF!</definedName>
    <definedName name="uuuuu" localSheetId="15">#REF!</definedName>
    <definedName name="uuuuu" localSheetId="16">#REF!</definedName>
    <definedName name="uuuuu" localSheetId="17">#REF!</definedName>
    <definedName name="uuuuu" localSheetId="18">#REF!</definedName>
    <definedName name="uuuuu" localSheetId="19">#REF!</definedName>
    <definedName name="uuuuu" localSheetId="20">#REF!</definedName>
    <definedName name="uuuuu" localSheetId="1">#REF!</definedName>
    <definedName name="uuuuu" localSheetId="2">#REF!</definedName>
    <definedName name="uuuuu" localSheetId="4">#REF!</definedName>
    <definedName name="uuuuu" localSheetId="6">#REF!</definedName>
    <definedName name="uuuuu" localSheetId="7">#REF!</definedName>
    <definedName name="uuuuu" localSheetId="8">#REF!</definedName>
    <definedName name="uuuuu">#REF!</definedName>
    <definedName name="v" hidden="1">'[11]4.3'!#REF!</definedName>
    <definedName name="vbcbvc">#REF!</definedName>
    <definedName name="vbv">#REF!</definedName>
    <definedName name="vcb">#REF!</definedName>
    <definedName name="vcc">#REF!</definedName>
    <definedName name="vcvc">#REF!</definedName>
    <definedName name="vcx">#REF!</definedName>
    <definedName name="vdfvd" hidden="1">#REF!</definedName>
    <definedName name="w" localSheetId="0">#REF!</definedName>
    <definedName name="w" localSheetId="9">#REF!</definedName>
    <definedName name="w" localSheetId="10">#REF!</definedName>
    <definedName name="w" localSheetId="11">#REF!</definedName>
    <definedName name="w" localSheetId="12">#REF!</definedName>
    <definedName name="w" localSheetId="13">#REF!</definedName>
    <definedName name="w" localSheetId="14">#REF!</definedName>
    <definedName name="w" localSheetId="15">#REF!</definedName>
    <definedName name="w" localSheetId="16">#REF!</definedName>
    <definedName name="w" localSheetId="17">#REF!</definedName>
    <definedName name="w" localSheetId="18">#REF!</definedName>
    <definedName name="w" localSheetId="19">#REF!</definedName>
    <definedName name="w" localSheetId="20">#REF!</definedName>
    <definedName name="w" localSheetId="1">#REF!</definedName>
    <definedName name="w" localSheetId="2">#REF!</definedName>
    <definedName name="w" localSheetId="4">#REF!</definedName>
    <definedName name="w" localSheetId="6">#REF!</definedName>
    <definedName name="w" localSheetId="7">#REF!</definedName>
    <definedName name="w" localSheetId="8">#REF!</definedName>
    <definedName name="w">#REF!</definedName>
    <definedName name="WD" localSheetId="0" hidden="1">#REF!</definedName>
    <definedName name="WD" localSheetId="9" hidden="1">#REF!</definedName>
    <definedName name="WD" localSheetId="10" hidden="1">#REF!</definedName>
    <definedName name="WD" localSheetId="11" hidden="1">#REF!</definedName>
    <definedName name="WD" localSheetId="12" hidden="1">#REF!</definedName>
    <definedName name="WD" localSheetId="13" hidden="1">#REF!</definedName>
    <definedName name="WD" localSheetId="14" hidden="1">#REF!</definedName>
    <definedName name="WD" localSheetId="15" hidden="1">#REF!</definedName>
    <definedName name="WD" localSheetId="16" hidden="1">#REF!</definedName>
    <definedName name="WD" localSheetId="17" hidden="1">#REF!</definedName>
    <definedName name="WD" localSheetId="18" hidden="1">#REF!</definedName>
    <definedName name="WD" localSheetId="19" hidden="1">#REF!</definedName>
    <definedName name="WD" localSheetId="20" hidden="1">#REF!</definedName>
    <definedName name="WD" localSheetId="1" hidden="1">#REF!</definedName>
    <definedName name="WD" localSheetId="2" hidden="1">#REF!</definedName>
    <definedName name="WD" localSheetId="4" hidden="1">#REF!</definedName>
    <definedName name="WD" localSheetId="7" hidden="1">#REF!</definedName>
    <definedName name="WD" localSheetId="8" hidden="1">#REF!</definedName>
    <definedName name="WD" hidden="1">#REF!</definedName>
    <definedName name="WeekDishes">#REF!</definedName>
    <definedName name="WeekIngredients">#REF!</definedName>
    <definedName name="WeekIngredients_temp">#REF!</definedName>
    <definedName name="WeekIngredients_tempCriteria">#REF!</definedName>
    <definedName name="WeekIngredientsCriteria">#REF!</definedName>
    <definedName name="WeekPlan">#REF!</definedName>
    <definedName name="WeekPlanCriteria">#REF!</definedName>
    <definedName name="wwvvv">#REF!</definedName>
    <definedName name="wwwq">#REF!</definedName>
    <definedName name="x" localSheetId="0">#REF!</definedName>
    <definedName name="x" localSheetId="9">#REF!</definedName>
    <definedName name="x" localSheetId="10">#REF!</definedName>
    <definedName name="x" localSheetId="11">#REF!</definedName>
    <definedName name="x" localSheetId="12">#REF!</definedName>
    <definedName name="x" localSheetId="13">#REF!</definedName>
    <definedName name="x" localSheetId="14">#REF!</definedName>
    <definedName name="x" localSheetId="15">#REF!</definedName>
    <definedName name="x" localSheetId="16">#REF!</definedName>
    <definedName name="x" localSheetId="17">#REF!</definedName>
    <definedName name="x" localSheetId="18">#REF!</definedName>
    <definedName name="x" localSheetId="19">#REF!</definedName>
    <definedName name="x" localSheetId="20">#REF!</definedName>
    <definedName name="x" localSheetId="1">#REF!</definedName>
    <definedName name="x" localSheetId="2">#REF!</definedName>
    <definedName name="x" localSheetId="4">#REF!</definedName>
    <definedName name="x" localSheetId="6">#REF!</definedName>
    <definedName name="x" localSheetId="7">#REF!</definedName>
    <definedName name="x" localSheetId="8">#REF!</definedName>
    <definedName name="x">#REF!</definedName>
    <definedName name="xcz">#REF!</definedName>
    <definedName name="xxx">#REF!</definedName>
    <definedName name="xxxa" hidden="1">#REF!</definedName>
    <definedName name="xzcx" hidden="1">#REF!</definedName>
    <definedName name="y" localSheetId="0">#REF!</definedName>
    <definedName name="y" localSheetId="9">#REF!</definedName>
    <definedName name="y" localSheetId="10">#REF!</definedName>
    <definedName name="y" localSheetId="11">#REF!</definedName>
    <definedName name="y" localSheetId="12">#REF!</definedName>
    <definedName name="y" localSheetId="13">#REF!</definedName>
    <definedName name="y" localSheetId="14">#REF!</definedName>
    <definedName name="y" localSheetId="15">#REF!</definedName>
    <definedName name="y" localSheetId="16">#REF!</definedName>
    <definedName name="y" localSheetId="17">#REF!</definedName>
    <definedName name="y" localSheetId="18">#REF!</definedName>
    <definedName name="y" localSheetId="19">#REF!</definedName>
    <definedName name="y" localSheetId="20">#REF!</definedName>
    <definedName name="y" localSheetId="1">#REF!</definedName>
    <definedName name="y" localSheetId="2">#REF!</definedName>
    <definedName name="y" localSheetId="4">#REF!</definedName>
    <definedName name="y" localSheetId="6">#REF!</definedName>
    <definedName name="y" localSheetId="7">#REF!</definedName>
    <definedName name="y" localSheetId="8">#REF!</definedName>
    <definedName name="y">#REF!</definedName>
    <definedName name="ya" localSheetId="0">#REF!</definedName>
    <definedName name="ya" localSheetId="9">#REF!</definedName>
    <definedName name="ya" localSheetId="10">#REF!</definedName>
    <definedName name="ya" localSheetId="11">#REF!</definedName>
    <definedName name="ya" localSheetId="12">#REF!</definedName>
    <definedName name="ya" localSheetId="13">#REF!</definedName>
    <definedName name="ya" localSheetId="14">#REF!</definedName>
    <definedName name="ya" localSheetId="15">#REF!</definedName>
    <definedName name="ya" localSheetId="16">#REF!</definedName>
    <definedName name="ya" localSheetId="17">#REF!</definedName>
    <definedName name="ya" localSheetId="18">#REF!</definedName>
    <definedName name="ya" localSheetId="19">#REF!</definedName>
    <definedName name="ya" localSheetId="20">#REF!</definedName>
    <definedName name="ya" localSheetId="1">#REF!</definedName>
    <definedName name="ya" localSheetId="2">#REF!</definedName>
    <definedName name="ya" localSheetId="4">#REF!</definedName>
    <definedName name="ya" localSheetId="6">#REF!</definedName>
    <definedName name="ya" localSheetId="7">#REF!</definedName>
    <definedName name="ya" localSheetId="8">#REF!</definedName>
    <definedName name="ya">#REF!</definedName>
    <definedName name="yaa" localSheetId="0">#REF!</definedName>
    <definedName name="yaa" localSheetId="9">#REF!</definedName>
    <definedName name="yaa" localSheetId="10">#REF!</definedName>
    <definedName name="yaa" localSheetId="11">#REF!</definedName>
    <definedName name="yaa" localSheetId="12">#REF!</definedName>
    <definedName name="yaa" localSheetId="13">#REF!</definedName>
    <definedName name="yaa" localSheetId="14">#REF!</definedName>
    <definedName name="yaa" localSheetId="15">#REF!</definedName>
    <definedName name="yaa" localSheetId="16">#REF!</definedName>
    <definedName name="yaa" localSheetId="17">#REF!</definedName>
    <definedName name="yaa" localSheetId="18">#REF!</definedName>
    <definedName name="yaa" localSheetId="19">#REF!</definedName>
    <definedName name="yaa" localSheetId="20">#REF!</definedName>
    <definedName name="yaa" localSheetId="1">#REF!</definedName>
    <definedName name="yaa" localSheetId="2">#REF!</definedName>
    <definedName name="yaa" localSheetId="4">#REF!</definedName>
    <definedName name="yaa" localSheetId="6">#REF!</definedName>
    <definedName name="yaa" localSheetId="7">#REF!</definedName>
    <definedName name="yaa" localSheetId="8">#REF!</definedName>
    <definedName name="yaa">#REF!</definedName>
    <definedName name="yaaa" localSheetId="0">#REF!</definedName>
    <definedName name="yaaa" localSheetId="9">#REF!</definedName>
    <definedName name="yaaa" localSheetId="10">#REF!</definedName>
    <definedName name="yaaa" localSheetId="11">#REF!</definedName>
    <definedName name="yaaa" localSheetId="12">#REF!</definedName>
    <definedName name="yaaa" localSheetId="13">#REF!</definedName>
    <definedName name="yaaa" localSheetId="14">#REF!</definedName>
    <definedName name="yaaa" localSheetId="15">#REF!</definedName>
    <definedName name="yaaa" localSheetId="16">#REF!</definedName>
    <definedName name="yaaa" localSheetId="17">#REF!</definedName>
    <definedName name="yaaa" localSheetId="18">#REF!</definedName>
    <definedName name="yaaa" localSheetId="19">#REF!</definedName>
    <definedName name="yaaa" localSheetId="20">#REF!</definedName>
    <definedName name="yaaa" localSheetId="1">#REF!</definedName>
    <definedName name="yaaa" localSheetId="2">#REF!</definedName>
    <definedName name="yaaa" localSheetId="4">#REF!</definedName>
    <definedName name="yaaa" localSheetId="6">#REF!</definedName>
    <definedName name="yaaa" localSheetId="7">#REF!</definedName>
    <definedName name="yaaa" localSheetId="8">#REF!</definedName>
    <definedName name="yaaa">#REF!</definedName>
    <definedName name="yi" localSheetId="0">#REF!</definedName>
    <definedName name="yi" localSheetId="9">#REF!</definedName>
    <definedName name="yi" localSheetId="10">#REF!</definedName>
    <definedName name="yi" localSheetId="11">#REF!</definedName>
    <definedName name="yi" localSheetId="12">#REF!</definedName>
    <definedName name="yi" localSheetId="13">#REF!</definedName>
    <definedName name="yi" localSheetId="14">#REF!</definedName>
    <definedName name="yi" localSheetId="15">#REF!</definedName>
    <definedName name="yi" localSheetId="16">#REF!</definedName>
    <definedName name="yi" localSheetId="17">#REF!</definedName>
    <definedName name="yi" localSheetId="18">#REF!</definedName>
    <definedName name="yi" localSheetId="19">#REF!</definedName>
    <definedName name="yi" localSheetId="20">#REF!</definedName>
    <definedName name="yi" localSheetId="1">#REF!</definedName>
    <definedName name="yi" localSheetId="2">#REF!</definedName>
    <definedName name="yi" localSheetId="4">#REF!</definedName>
    <definedName name="yi" localSheetId="6">#REF!</definedName>
    <definedName name="yi" localSheetId="7">#REF!</definedName>
    <definedName name="yi" localSheetId="8">#REF!</definedName>
    <definedName name="yi">#REF!</definedName>
    <definedName name="yyy">#REF!</definedName>
    <definedName name="Z" localSheetId="0">#REF!</definedName>
    <definedName name="Z" localSheetId="9">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 localSheetId="14">#REF!</definedName>
    <definedName name="Z" localSheetId="15">#REF!</definedName>
    <definedName name="Z" localSheetId="16">#REF!</definedName>
    <definedName name="Z" localSheetId="17">#REF!</definedName>
    <definedName name="Z" localSheetId="18">#REF!</definedName>
    <definedName name="Z" localSheetId="19">#REF!</definedName>
    <definedName name="Z" localSheetId="20">#REF!</definedName>
    <definedName name="Z" localSheetId="1">#REF!</definedName>
    <definedName name="Z" localSheetId="2">#REF!</definedName>
    <definedName name="Z" localSheetId="4">#REF!</definedName>
    <definedName name="Z" localSheetId="6">#REF!</definedName>
    <definedName name="Z" localSheetId="7">#REF!</definedName>
    <definedName name="Z" localSheetId="8">#REF!</definedName>
    <definedName name="Z">#REF!</definedName>
  </definedNames>
  <calcPr calcId="191029"/>
</workbook>
</file>

<file path=xl/calcChain.xml><?xml version="1.0" encoding="utf-8"?>
<calcChain xmlns="http://schemas.openxmlformats.org/spreadsheetml/2006/main">
  <c r="H46" i="99" l="1"/>
  <c r="F46" i="99"/>
  <c r="D46" i="99"/>
  <c r="H15" i="99"/>
  <c r="F15" i="99"/>
  <c r="D15" i="99"/>
  <c r="H12" i="99"/>
  <c r="F12" i="99"/>
  <c r="D12" i="99"/>
  <c r="E78" i="98"/>
  <c r="E77" i="98"/>
  <c r="E75" i="98"/>
  <c r="E74" i="98"/>
  <c r="E73" i="98"/>
  <c r="E71" i="98"/>
  <c r="E70" i="98"/>
  <c r="E69" i="98"/>
  <c r="E67" i="98"/>
  <c r="E66" i="98"/>
  <c r="E65" i="98"/>
  <c r="E63" i="98"/>
  <c r="E62" i="98"/>
  <c r="E61" i="98"/>
  <c r="E59" i="98"/>
  <c r="E58" i="98"/>
  <c r="E57" i="98"/>
  <c r="E55" i="98"/>
  <c r="E54" i="98"/>
  <c r="E53" i="98"/>
  <c r="E51" i="98"/>
  <c r="E50" i="98"/>
  <c r="E49" i="98"/>
  <c r="E47" i="98"/>
  <c r="E46" i="98"/>
  <c r="E45" i="98"/>
  <c r="E43" i="98"/>
  <c r="E42" i="98"/>
  <c r="E41" i="98"/>
  <c r="E39" i="98"/>
  <c r="E38" i="98"/>
  <c r="E37" i="98"/>
  <c r="E35" i="98"/>
  <c r="E34" i="98"/>
  <c r="E33" i="98"/>
  <c r="E31" i="98"/>
  <c r="E30" i="98"/>
  <c r="E29" i="98"/>
  <c r="E27" i="98"/>
  <c r="E26" i="98"/>
  <c r="E25" i="98"/>
  <c r="E23" i="98"/>
  <c r="E22" i="98"/>
  <c r="E21" i="98"/>
  <c r="E19" i="98"/>
  <c r="E18" i="98"/>
  <c r="E17" i="98"/>
  <c r="E12" i="98" s="1"/>
  <c r="E14" i="98"/>
  <c r="K13" i="98"/>
  <c r="I13" i="98"/>
  <c r="G13" i="98"/>
  <c r="E13" i="98"/>
  <c r="K12" i="98"/>
  <c r="I12" i="98"/>
  <c r="G12" i="98"/>
  <c r="E81" i="97"/>
  <c r="E80" i="97"/>
  <c r="E77" i="97"/>
  <c r="E76" i="97"/>
  <c r="E73" i="97"/>
  <c r="I72" i="97"/>
  <c r="E72" i="97"/>
  <c r="M69" i="97"/>
  <c r="I69" i="97"/>
  <c r="E69" i="97"/>
  <c r="M68" i="97"/>
  <c r="I68" i="97"/>
  <c r="E68" i="97"/>
  <c r="M65" i="97"/>
  <c r="I65" i="97"/>
  <c r="E65" i="97"/>
  <c r="M64" i="97"/>
  <c r="I64" i="97"/>
  <c r="E64" i="97"/>
  <c r="M61" i="97"/>
  <c r="I61" i="97"/>
  <c r="E61" i="97"/>
  <c r="M60" i="97"/>
  <c r="I60" i="97"/>
  <c r="E60" i="97"/>
  <c r="M57" i="97"/>
  <c r="E57" i="97"/>
  <c r="M56" i="97"/>
  <c r="I56" i="97"/>
  <c r="E56" i="97"/>
  <c r="M53" i="97"/>
  <c r="I53" i="97"/>
  <c r="I17" i="97" s="1"/>
  <c r="E53" i="97"/>
  <c r="M52" i="97"/>
  <c r="I52" i="97"/>
  <c r="E52" i="97"/>
  <c r="I49" i="97"/>
  <c r="E49" i="97"/>
  <c r="I48" i="97"/>
  <c r="E48" i="97"/>
  <c r="M45" i="97"/>
  <c r="I45" i="97"/>
  <c r="E45" i="97"/>
  <c r="M44" i="97"/>
  <c r="I44" i="97"/>
  <c r="E44" i="97"/>
  <c r="M41" i="97"/>
  <c r="M17" i="97" s="1"/>
  <c r="E41" i="97"/>
  <c r="M40" i="97"/>
  <c r="M37" i="97"/>
  <c r="I37" i="97"/>
  <c r="E37" i="97"/>
  <c r="M36" i="97"/>
  <c r="I36" i="97"/>
  <c r="E36" i="97"/>
  <c r="M33" i="97"/>
  <c r="I33" i="97"/>
  <c r="E33" i="97"/>
  <c r="M32" i="97"/>
  <c r="I32" i="97"/>
  <c r="E32" i="97"/>
  <c r="M29" i="97"/>
  <c r="E29" i="97"/>
  <c r="E17" i="97" s="1"/>
  <c r="M28" i="97"/>
  <c r="M16" i="97" s="1"/>
  <c r="E28" i="97"/>
  <c r="M25" i="97"/>
  <c r="I25" i="97"/>
  <c r="E25" i="97"/>
  <c r="M24" i="97"/>
  <c r="I24" i="97"/>
  <c r="I16" i="97" s="1"/>
  <c r="E24" i="97"/>
  <c r="E16" i="97" s="1"/>
  <c r="M21" i="97"/>
  <c r="E21" i="97"/>
  <c r="M20" i="97"/>
  <c r="E20" i="97"/>
  <c r="O17" i="97"/>
  <c r="N17" i="97"/>
  <c r="L17" i="97"/>
  <c r="K17" i="97"/>
  <c r="J17" i="97"/>
  <c r="H17" i="97"/>
  <c r="G17" i="97"/>
  <c r="F17" i="97"/>
  <c r="O16" i="97"/>
  <c r="N16" i="97"/>
  <c r="L16" i="97"/>
  <c r="K16" i="97"/>
  <c r="J16" i="97"/>
  <c r="H16" i="97"/>
  <c r="G16" i="97"/>
  <c r="F16" i="97"/>
  <c r="E78" i="96"/>
  <c r="E77" i="96"/>
  <c r="E76" i="96"/>
  <c r="E74" i="96"/>
  <c r="E73" i="96"/>
  <c r="E72" i="96"/>
  <c r="E70" i="96"/>
  <c r="E69" i="96"/>
  <c r="E68" i="96"/>
  <c r="E66" i="96"/>
  <c r="E65" i="96"/>
  <c r="E64" i="96"/>
  <c r="E62" i="96"/>
  <c r="E61" i="96"/>
  <c r="E60" i="96"/>
  <c r="E58" i="96"/>
  <c r="E57" i="96"/>
  <c r="E56" i="96"/>
  <c r="E54" i="96"/>
  <c r="E53" i="96"/>
  <c r="E52" i="96"/>
  <c r="E50" i="96"/>
  <c r="E49" i="96"/>
  <c r="E48" i="96"/>
  <c r="E46" i="96"/>
  <c r="E45" i="96"/>
  <c r="E44" i="96"/>
  <c r="E42" i="96"/>
  <c r="E41" i="96"/>
  <c r="E40" i="96"/>
  <c r="E38" i="96"/>
  <c r="E37" i="96"/>
  <c r="E36" i="96"/>
  <c r="E33" i="96"/>
  <c r="E32" i="96"/>
  <c r="E30" i="96"/>
  <c r="E29" i="96"/>
  <c r="E28" i="96"/>
  <c r="E26" i="96"/>
  <c r="E25" i="96"/>
  <c r="E24" i="96"/>
  <c r="E22" i="96"/>
  <c r="E21" i="96"/>
  <c r="E20" i="96"/>
  <c r="E18" i="96"/>
  <c r="E17" i="96"/>
  <c r="E16" i="96"/>
  <c r="E14" i="96"/>
  <c r="G63" i="95"/>
  <c r="G62" i="95"/>
  <c r="G61" i="95"/>
  <c r="G15" i="95"/>
  <c r="G14" i="95"/>
  <c r="G13" i="95"/>
  <c r="F68" i="94"/>
  <c r="F67" i="94"/>
  <c r="F40" i="94"/>
  <c r="F39" i="94"/>
  <c r="F38" i="94"/>
  <c r="F14" i="94"/>
  <c r="F13" i="94"/>
  <c r="F12" i="94"/>
  <c r="F73" i="92"/>
  <c r="F69" i="92"/>
  <c r="F67" i="92"/>
  <c r="E65" i="92"/>
  <c r="E64" i="92"/>
  <c r="E63" i="92"/>
  <c r="E61" i="92"/>
  <c r="E59" i="92"/>
  <c r="F57" i="92"/>
  <c r="E57" i="92"/>
  <c r="E56" i="92"/>
  <c r="F55" i="92"/>
  <c r="F49" i="92"/>
  <c r="E49" i="92"/>
  <c r="F48" i="92"/>
  <c r="E48" i="92"/>
  <c r="F47" i="92"/>
  <c r="E47" i="92"/>
  <c r="J45" i="92"/>
  <c r="I45" i="92"/>
  <c r="F45" i="92"/>
  <c r="E45" i="92"/>
  <c r="J44" i="92"/>
  <c r="I44" i="92"/>
  <c r="F44" i="92"/>
  <c r="E44" i="92"/>
  <c r="O43" i="92"/>
  <c r="N43" i="92"/>
  <c r="J43" i="92"/>
  <c r="I43" i="92"/>
  <c r="F43" i="92"/>
  <c r="E43" i="92"/>
  <c r="E37" i="92"/>
  <c r="E31" i="92"/>
  <c r="F25" i="92"/>
  <c r="F23" i="92"/>
  <c r="F21" i="92"/>
  <c r="E21" i="92"/>
  <c r="F20" i="92"/>
  <c r="E20" i="92"/>
  <c r="F19" i="92"/>
  <c r="E19" i="92"/>
  <c r="M17" i="92"/>
  <c r="J17" i="92"/>
  <c r="I17" i="92"/>
  <c r="F17" i="92"/>
  <c r="E17" i="92"/>
  <c r="M16" i="92"/>
  <c r="J16" i="92"/>
  <c r="I16" i="92"/>
  <c r="F16" i="92"/>
  <c r="E16" i="92"/>
  <c r="O15" i="92"/>
  <c r="M15" i="92"/>
  <c r="J15" i="92"/>
  <c r="I15" i="92"/>
  <c r="G15" i="92"/>
  <c r="F15" i="92"/>
  <c r="E15" i="92"/>
  <c r="G69" i="91"/>
  <c r="F69" i="91"/>
  <c r="E69" i="91"/>
  <c r="G68" i="91"/>
  <c r="F68" i="91"/>
  <c r="E68" i="91"/>
  <c r="G67" i="91"/>
  <c r="F67" i="91"/>
  <c r="E67" i="91"/>
  <c r="F53" i="91"/>
  <c r="E53" i="91"/>
  <c r="G52" i="91"/>
  <c r="F52" i="91"/>
  <c r="E52" i="91"/>
  <c r="G51" i="91"/>
  <c r="F51" i="91"/>
  <c r="E51" i="91"/>
  <c r="F24" i="91"/>
  <c r="E24" i="91"/>
  <c r="F23" i="91"/>
  <c r="E23" i="91"/>
  <c r="O21" i="91"/>
  <c r="N21" i="91"/>
  <c r="M21" i="91"/>
  <c r="K21" i="91"/>
  <c r="J21" i="91"/>
  <c r="I21" i="91"/>
  <c r="G21" i="91"/>
  <c r="F21" i="91"/>
  <c r="E21" i="91"/>
  <c r="O20" i="91"/>
  <c r="N20" i="91"/>
  <c r="M20" i="91"/>
  <c r="K20" i="91"/>
  <c r="J20" i="91"/>
  <c r="I20" i="91"/>
  <c r="G20" i="91"/>
  <c r="F20" i="91"/>
  <c r="E20" i="91"/>
  <c r="O19" i="91"/>
  <c r="N19" i="91"/>
  <c r="M19" i="91"/>
  <c r="K19" i="91"/>
  <c r="J19" i="91"/>
  <c r="I19" i="91"/>
  <c r="G19" i="91"/>
  <c r="F19" i="91"/>
  <c r="E19" i="91"/>
  <c r="O17" i="91"/>
  <c r="N17" i="91"/>
  <c r="M17" i="91"/>
  <c r="K17" i="91"/>
  <c r="G17" i="91" s="1"/>
  <c r="J17" i="91"/>
  <c r="F17" i="91" s="1"/>
  <c r="I17" i="91"/>
  <c r="E17" i="91"/>
  <c r="O16" i="91"/>
  <c r="N16" i="91"/>
  <c r="M16" i="91"/>
  <c r="K16" i="91"/>
  <c r="J16" i="91"/>
  <c r="I16" i="91"/>
  <c r="F16" i="91"/>
  <c r="E16" i="91"/>
  <c r="O15" i="91"/>
  <c r="N15" i="91"/>
  <c r="M15" i="91"/>
  <c r="K15" i="91"/>
  <c r="G15" i="91" s="1"/>
  <c r="J15" i="91"/>
  <c r="I15" i="91"/>
  <c r="E15" i="91" s="1"/>
  <c r="E81" i="90"/>
  <c r="E80" i="90"/>
  <c r="E77" i="90"/>
  <c r="F76" i="90"/>
  <c r="E76" i="90"/>
  <c r="F75" i="90"/>
  <c r="E75" i="90"/>
  <c r="F73" i="90"/>
  <c r="E73" i="90"/>
  <c r="F72" i="90"/>
  <c r="E72" i="90"/>
  <c r="F71" i="90"/>
  <c r="E71" i="90"/>
  <c r="G69" i="90"/>
  <c r="F69" i="90"/>
  <c r="E69" i="90"/>
  <c r="G68" i="90"/>
  <c r="F68" i="90"/>
  <c r="E68" i="90"/>
  <c r="F67" i="90"/>
  <c r="E67" i="90"/>
  <c r="F65" i="90"/>
  <c r="E65" i="90"/>
  <c r="F64" i="90"/>
  <c r="E64" i="90"/>
  <c r="F63" i="90"/>
  <c r="E63" i="90"/>
  <c r="G53" i="90"/>
  <c r="F53" i="90"/>
  <c r="E53" i="90"/>
  <c r="G52" i="90"/>
  <c r="F52" i="90"/>
  <c r="E52" i="90"/>
  <c r="G51" i="90"/>
  <c r="F51" i="90"/>
  <c r="E51" i="90"/>
  <c r="E45" i="90"/>
  <c r="F43" i="90"/>
  <c r="E43" i="90"/>
  <c r="F37" i="90"/>
  <c r="E37" i="90"/>
  <c r="F36" i="90"/>
  <c r="E36" i="90"/>
  <c r="F35" i="90"/>
  <c r="E35" i="90"/>
  <c r="F33" i="90"/>
  <c r="E33" i="90"/>
  <c r="F32" i="90"/>
  <c r="E32" i="90"/>
  <c r="F31" i="90"/>
  <c r="E31" i="90"/>
  <c r="F29" i="90"/>
  <c r="E29" i="90"/>
  <c r="F28" i="90"/>
  <c r="E28" i="90"/>
  <c r="F27" i="90"/>
  <c r="E27" i="90"/>
  <c r="F25" i="90"/>
  <c r="E25" i="90"/>
  <c r="F24" i="90"/>
  <c r="E24" i="90"/>
  <c r="F23" i="90"/>
  <c r="E23" i="90"/>
  <c r="O21" i="90"/>
  <c r="O17" i="90" s="1"/>
  <c r="G17" i="90" s="1"/>
  <c r="N21" i="90"/>
  <c r="N17" i="90" s="1"/>
  <c r="M21" i="90"/>
  <c r="K21" i="90"/>
  <c r="J21" i="90"/>
  <c r="F21" i="90" s="1"/>
  <c r="I21" i="90"/>
  <c r="E21" i="90"/>
  <c r="O20" i="90"/>
  <c r="O16" i="90" s="1"/>
  <c r="N20" i="90"/>
  <c r="M20" i="90"/>
  <c r="K20" i="90"/>
  <c r="J20" i="90"/>
  <c r="I20" i="90"/>
  <c r="F20" i="90"/>
  <c r="E20" i="90"/>
  <c r="O19" i="90"/>
  <c r="N19" i="90"/>
  <c r="M19" i="90"/>
  <c r="K19" i="90"/>
  <c r="J19" i="90"/>
  <c r="I19" i="90"/>
  <c r="E19" i="90" s="1"/>
  <c r="G19" i="90"/>
  <c r="F19" i="90"/>
  <c r="M17" i="90"/>
  <c r="K17" i="90"/>
  <c r="J17" i="90"/>
  <c r="F17" i="90" s="1"/>
  <c r="I17" i="90"/>
  <c r="E17" i="90" s="1"/>
  <c r="N16" i="90"/>
  <c r="M16" i="90"/>
  <c r="K16" i="90"/>
  <c r="J16" i="90"/>
  <c r="I16" i="90"/>
  <c r="O15" i="90"/>
  <c r="N15" i="90"/>
  <c r="M15" i="90"/>
  <c r="K15" i="90"/>
  <c r="J15" i="90"/>
  <c r="F15" i="90" s="1"/>
  <c r="I15" i="90"/>
  <c r="E15" i="90" s="1"/>
  <c r="G76" i="89"/>
  <c r="F76" i="89"/>
  <c r="E76" i="89"/>
  <c r="G75" i="89"/>
  <c r="F75" i="89"/>
  <c r="E75" i="89"/>
  <c r="G74" i="89"/>
  <c r="F74" i="89"/>
  <c r="E74" i="89"/>
  <c r="G72" i="89"/>
  <c r="F72" i="89"/>
  <c r="E72" i="89"/>
  <c r="G71" i="89"/>
  <c r="F71" i="89"/>
  <c r="E71" i="89"/>
  <c r="G70" i="89"/>
  <c r="F70" i="89"/>
  <c r="E70" i="89"/>
  <c r="G68" i="89"/>
  <c r="F68" i="89"/>
  <c r="E68" i="89"/>
  <c r="G67" i="89"/>
  <c r="F67" i="89"/>
  <c r="E67" i="89"/>
  <c r="G66" i="89"/>
  <c r="F66" i="89"/>
  <c r="E66" i="89"/>
  <c r="G64" i="89"/>
  <c r="F64" i="89"/>
  <c r="E64" i="89"/>
  <c r="G63" i="89"/>
  <c r="F63" i="89"/>
  <c r="E63" i="89"/>
  <c r="G62" i="89"/>
  <c r="F62" i="89"/>
  <c r="E62" i="89"/>
  <c r="G60" i="89"/>
  <c r="F60" i="89"/>
  <c r="E60" i="89"/>
  <c r="G59" i="89"/>
  <c r="F59" i="89"/>
  <c r="E59" i="89"/>
  <c r="G58" i="89"/>
  <c r="F58" i="89"/>
  <c r="E58" i="89"/>
  <c r="G56" i="89"/>
  <c r="F56" i="89"/>
  <c r="E56" i="89"/>
  <c r="G55" i="89"/>
  <c r="F55" i="89"/>
  <c r="E55" i="89"/>
  <c r="G54" i="89"/>
  <c r="F54" i="89"/>
  <c r="E54" i="89"/>
  <c r="G52" i="89"/>
  <c r="F52" i="89"/>
  <c r="E52" i="89"/>
  <c r="G51" i="89"/>
  <c r="F51" i="89"/>
  <c r="E51" i="89"/>
  <c r="G50" i="89"/>
  <c r="F50" i="89"/>
  <c r="E50" i="89"/>
  <c r="G48" i="89"/>
  <c r="F48" i="89"/>
  <c r="E48" i="89"/>
  <c r="G47" i="89"/>
  <c r="F47" i="89"/>
  <c r="E47" i="89"/>
  <c r="G46" i="89"/>
  <c r="F46" i="89"/>
  <c r="E46" i="89"/>
  <c r="M44" i="89"/>
  <c r="L44" i="89"/>
  <c r="K44" i="89"/>
  <c r="J44" i="89"/>
  <c r="I44" i="89"/>
  <c r="G44" i="89"/>
  <c r="F44" i="89"/>
  <c r="E44" i="89"/>
  <c r="M43" i="89"/>
  <c r="L43" i="89"/>
  <c r="K43" i="89"/>
  <c r="J43" i="89"/>
  <c r="I43" i="89"/>
  <c r="G43" i="89"/>
  <c r="F43" i="89"/>
  <c r="E43" i="89"/>
  <c r="L42" i="89"/>
  <c r="K42" i="89"/>
  <c r="J42" i="89"/>
  <c r="I42" i="89"/>
  <c r="G42" i="89"/>
  <c r="F42" i="89"/>
  <c r="E42" i="89"/>
  <c r="G36" i="89"/>
  <c r="F36" i="89"/>
  <c r="E36" i="89"/>
  <c r="G35" i="89"/>
  <c r="F35" i="89"/>
  <c r="E35" i="89"/>
  <c r="G34" i="89"/>
  <c r="F34" i="89"/>
  <c r="E34" i="89"/>
  <c r="G32" i="89"/>
  <c r="F32" i="89"/>
  <c r="E32" i="89"/>
  <c r="G31" i="89"/>
  <c r="F31" i="89"/>
  <c r="E31" i="89"/>
  <c r="G30" i="89"/>
  <c r="F30" i="89"/>
  <c r="E30" i="89"/>
  <c r="G28" i="89"/>
  <c r="F28" i="89"/>
  <c r="E28" i="89"/>
  <c r="G27" i="89"/>
  <c r="F27" i="89"/>
  <c r="E27" i="89"/>
  <c r="G26" i="89"/>
  <c r="F26" i="89"/>
  <c r="E26" i="89"/>
  <c r="G24" i="89"/>
  <c r="F24" i="89"/>
  <c r="E24" i="89"/>
  <c r="G23" i="89"/>
  <c r="F23" i="89"/>
  <c r="E23" i="89"/>
  <c r="G22" i="89"/>
  <c r="F22" i="89"/>
  <c r="E22" i="89"/>
  <c r="G20" i="89"/>
  <c r="F20" i="89"/>
  <c r="E20" i="89"/>
  <c r="G19" i="89"/>
  <c r="F19" i="89"/>
  <c r="E19" i="89"/>
  <c r="G18" i="89"/>
  <c r="F18" i="89"/>
  <c r="E18" i="89"/>
  <c r="O16" i="89"/>
  <c r="N16" i="89"/>
  <c r="M16" i="89"/>
  <c r="K16" i="89"/>
  <c r="J16" i="89"/>
  <c r="I16" i="89"/>
  <c r="G16" i="89"/>
  <c r="F16" i="89"/>
  <c r="E16" i="89"/>
  <c r="O15" i="89"/>
  <c r="N15" i="89"/>
  <c r="M15" i="89"/>
  <c r="K15" i="89"/>
  <c r="J15" i="89"/>
  <c r="I15" i="89"/>
  <c r="G15" i="89"/>
  <c r="F15" i="89"/>
  <c r="E15" i="89"/>
  <c r="O14" i="89"/>
  <c r="N14" i="89"/>
  <c r="M14" i="89"/>
  <c r="K14" i="89"/>
  <c r="J14" i="89"/>
  <c r="I14" i="89"/>
  <c r="G14" i="89"/>
  <c r="F14" i="89"/>
  <c r="E14" i="89"/>
  <c r="H80" i="88"/>
  <c r="G80" i="88"/>
  <c r="F80" i="88"/>
  <c r="H79" i="88"/>
  <c r="G79" i="88"/>
  <c r="F79" i="88"/>
  <c r="H78" i="88"/>
  <c r="G78" i="88"/>
  <c r="F78" i="88"/>
  <c r="P76" i="88"/>
  <c r="O76" i="88"/>
  <c r="N76" i="88"/>
  <c r="M76" i="88"/>
  <c r="H76" i="88"/>
  <c r="G76" i="88"/>
  <c r="F76" i="88"/>
  <c r="P75" i="88"/>
  <c r="O75" i="88"/>
  <c r="N75" i="88"/>
  <c r="M75" i="88"/>
  <c r="H75" i="88"/>
  <c r="G75" i="88"/>
  <c r="F75" i="88"/>
  <c r="H74" i="88"/>
  <c r="G74" i="88"/>
  <c r="F74" i="88"/>
  <c r="H72" i="88"/>
  <c r="G72" i="88"/>
  <c r="F72" i="88"/>
  <c r="H71" i="88"/>
  <c r="G71" i="88"/>
  <c r="F71" i="88"/>
  <c r="H70" i="88"/>
  <c r="G70" i="88"/>
  <c r="F70" i="88"/>
  <c r="H68" i="88"/>
  <c r="G68" i="88"/>
  <c r="F68" i="88"/>
  <c r="H67" i="88"/>
  <c r="G67" i="88"/>
  <c r="F67" i="88"/>
  <c r="H66" i="88"/>
  <c r="G66" i="88"/>
  <c r="F66" i="88"/>
  <c r="H64" i="88"/>
  <c r="G64" i="88"/>
  <c r="F64" i="88"/>
  <c r="H63" i="88"/>
  <c r="G63" i="88"/>
  <c r="F63" i="88"/>
  <c r="H62" i="88"/>
  <c r="G62" i="88"/>
  <c r="F62" i="88"/>
  <c r="H60" i="88"/>
  <c r="G60" i="88"/>
  <c r="F60" i="88"/>
  <c r="H59" i="88"/>
  <c r="G59" i="88"/>
  <c r="F59" i="88"/>
  <c r="H58" i="88"/>
  <c r="G58" i="88"/>
  <c r="F58" i="88"/>
  <c r="H56" i="88"/>
  <c r="G56" i="88"/>
  <c r="F56" i="88"/>
  <c r="H55" i="88"/>
  <c r="G55" i="88"/>
  <c r="F55" i="88"/>
  <c r="H54" i="88"/>
  <c r="G54" i="88"/>
  <c r="F54" i="88"/>
  <c r="H52" i="88"/>
  <c r="G52" i="88"/>
  <c r="F52" i="88"/>
  <c r="H51" i="88"/>
  <c r="G51" i="88"/>
  <c r="F51" i="88"/>
  <c r="H50" i="88"/>
  <c r="G50" i="88"/>
  <c r="F50" i="88"/>
  <c r="H48" i="88"/>
  <c r="G48" i="88"/>
  <c r="F48" i="88"/>
  <c r="H47" i="88"/>
  <c r="G47" i="88"/>
  <c r="F47" i="88"/>
  <c r="H46" i="88"/>
  <c r="G46" i="88"/>
  <c r="F46" i="88"/>
  <c r="H44" i="88"/>
  <c r="G44" i="88"/>
  <c r="F44" i="88"/>
  <c r="H43" i="88"/>
  <c r="G43" i="88"/>
  <c r="F43" i="88"/>
  <c r="H42" i="88"/>
  <c r="G42" i="88"/>
  <c r="F42" i="88"/>
  <c r="H40" i="88"/>
  <c r="G40" i="88"/>
  <c r="F40" i="88"/>
  <c r="H39" i="88"/>
  <c r="G39" i="88"/>
  <c r="F39" i="88"/>
  <c r="H38" i="88"/>
  <c r="G38" i="88"/>
  <c r="F38" i="88"/>
  <c r="H36" i="88"/>
  <c r="G36" i="88"/>
  <c r="F36" i="88"/>
  <c r="H35" i="88"/>
  <c r="G35" i="88"/>
  <c r="F35" i="88"/>
  <c r="H34" i="88"/>
  <c r="G34" i="88"/>
  <c r="F34" i="88"/>
  <c r="H32" i="88"/>
  <c r="G32" i="88"/>
  <c r="F32" i="88"/>
  <c r="H31" i="88"/>
  <c r="G31" i="88"/>
  <c r="F31" i="88"/>
  <c r="H30" i="88"/>
  <c r="G30" i="88"/>
  <c r="F30" i="88"/>
  <c r="H28" i="88"/>
  <c r="G28" i="88"/>
  <c r="F28" i="88"/>
  <c r="H27" i="88"/>
  <c r="G27" i="88"/>
  <c r="F27" i="88"/>
  <c r="H26" i="88"/>
  <c r="G26" i="88"/>
  <c r="F26" i="88"/>
  <c r="H24" i="88"/>
  <c r="G24" i="88"/>
  <c r="F24" i="88"/>
  <c r="H23" i="88"/>
  <c r="G23" i="88"/>
  <c r="F23" i="88"/>
  <c r="H22" i="88"/>
  <c r="G22" i="88"/>
  <c r="F22" i="88"/>
  <c r="P20" i="88"/>
  <c r="O20" i="88"/>
  <c r="N20" i="88"/>
  <c r="L20" i="88"/>
  <c r="K20" i="88"/>
  <c r="J20" i="88"/>
  <c r="H20" i="88"/>
  <c r="G20" i="88"/>
  <c r="F20" i="88"/>
  <c r="P19" i="88"/>
  <c r="O19" i="88"/>
  <c r="N19" i="88"/>
  <c r="L19" i="88"/>
  <c r="K19" i="88"/>
  <c r="J19" i="88"/>
  <c r="H19" i="88"/>
  <c r="G19" i="88"/>
  <c r="F19" i="88"/>
  <c r="P18" i="88"/>
  <c r="O18" i="88"/>
  <c r="N18" i="88"/>
  <c r="L18" i="88"/>
  <c r="K18" i="88"/>
  <c r="J18" i="88"/>
  <c r="H18" i="88"/>
  <c r="G18" i="88"/>
  <c r="F18" i="88"/>
  <c r="H16" i="88"/>
  <c r="G16" i="88"/>
  <c r="F16" i="88"/>
  <c r="H15" i="88"/>
  <c r="G15" i="88"/>
  <c r="F15" i="88"/>
  <c r="H14" i="88"/>
  <c r="G14" i="88"/>
  <c r="F14" i="88"/>
  <c r="E88" i="87"/>
  <c r="E87" i="87"/>
  <c r="E86" i="87"/>
  <c r="E84" i="87"/>
  <c r="E83" i="87"/>
  <c r="E82" i="87"/>
  <c r="E80" i="87"/>
  <c r="E79" i="87"/>
  <c r="E78" i="87"/>
  <c r="E76" i="87"/>
  <c r="E75" i="87"/>
  <c r="E74" i="87"/>
  <c r="E72" i="87"/>
  <c r="E71" i="87"/>
  <c r="E70" i="87"/>
  <c r="E68" i="87"/>
  <c r="E67" i="87"/>
  <c r="E66" i="87"/>
  <c r="E64" i="87"/>
  <c r="E63" i="87"/>
  <c r="E62" i="87"/>
  <c r="E60" i="87"/>
  <c r="E59" i="87"/>
  <c r="E58" i="87"/>
  <c r="E56" i="87"/>
  <c r="E55" i="87"/>
  <c r="E54" i="87"/>
  <c r="E52" i="87"/>
  <c r="E51" i="87"/>
  <c r="E50" i="87"/>
  <c r="E48" i="87"/>
  <c r="E47" i="87"/>
  <c r="E46" i="87"/>
  <c r="E44" i="87"/>
  <c r="E43" i="87"/>
  <c r="E42" i="87"/>
  <c r="E40" i="87"/>
  <c r="E39" i="87"/>
  <c r="E38" i="87"/>
  <c r="E36" i="87"/>
  <c r="E35" i="87"/>
  <c r="E34" i="87"/>
  <c r="E32" i="87"/>
  <c r="E31" i="87"/>
  <c r="E30" i="87"/>
  <c r="E28" i="87"/>
  <c r="E20" i="87" s="1"/>
  <c r="E16" i="87" s="1"/>
  <c r="E27" i="87"/>
  <c r="E26" i="87"/>
  <c r="E24" i="87"/>
  <c r="E23" i="87"/>
  <c r="E19" i="87" s="1"/>
  <c r="E15" i="87" s="1"/>
  <c r="E22" i="87"/>
  <c r="J20" i="87"/>
  <c r="I20" i="87"/>
  <c r="I16" i="87" s="1"/>
  <c r="H20" i="87"/>
  <c r="H16" i="87" s="1"/>
  <c r="G20" i="87"/>
  <c r="F20" i="87"/>
  <c r="J19" i="87"/>
  <c r="I19" i="87"/>
  <c r="H19" i="87"/>
  <c r="G19" i="87"/>
  <c r="G15" i="87" s="1"/>
  <c r="F19" i="87"/>
  <c r="F15" i="87" s="1"/>
  <c r="J18" i="87"/>
  <c r="I18" i="87"/>
  <c r="H18" i="87"/>
  <c r="G18" i="87"/>
  <c r="F18" i="87"/>
  <c r="E18" i="87"/>
  <c r="E14" i="87" s="1"/>
  <c r="J16" i="87"/>
  <c r="G16" i="87"/>
  <c r="F16" i="87"/>
  <c r="J15" i="87"/>
  <c r="I15" i="87"/>
  <c r="H15" i="87"/>
  <c r="J14" i="87"/>
  <c r="I14" i="87"/>
  <c r="H14" i="87"/>
  <c r="G14" i="87"/>
  <c r="F14" i="87"/>
  <c r="E88" i="86"/>
  <c r="E87" i="86"/>
  <c r="E86" i="86"/>
  <c r="E84" i="86"/>
  <c r="E83" i="86"/>
  <c r="E82" i="86"/>
  <c r="E80" i="86"/>
  <c r="E79" i="86"/>
  <c r="E78" i="86"/>
  <c r="E76" i="86"/>
  <c r="E75" i="86"/>
  <c r="E74" i="86"/>
  <c r="E72" i="86"/>
  <c r="E71" i="86"/>
  <c r="E70" i="86"/>
  <c r="E68" i="86"/>
  <c r="E67" i="86"/>
  <c r="E66" i="86"/>
  <c r="E64" i="86"/>
  <c r="E63" i="86"/>
  <c r="E62" i="86"/>
  <c r="E60" i="86"/>
  <c r="E59" i="86"/>
  <c r="E58" i="86"/>
  <c r="E56" i="86"/>
  <c r="E55" i="86"/>
  <c r="E54" i="86"/>
  <c r="E52" i="86"/>
  <c r="E51" i="86"/>
  <c r="E50" i="86"/>
  <c r="E48" i="86"/>
  <c r="E47" i="86"/>
  <c r="E19" i="86" s="1"/>
  <c r="E15" i="86" s="1"/>
  <c r="E46" i="86"/>
  <c r="E44" i="86"/>
  <c r="E43" i="86"/>
  <c r="E42" i="86"/>
  <c r="E40" i="86"/>
  <c r="E39" i="86"/>
  <c r="E38" i="86"/>
  <c r="E36" i="86"/>
  <c r="E20" i="86" s="1"/>
  <c r="E16" i="86" s="1"/>
  <c r="E35" i="86"/>
  <c r="E34" i="86"/>
  <c r="E32" i="86"/>
  <c r="E31" i="86"/>
  <c r="E30" i="86"/>
  <c r="E28" i="86"/>
  <c r="E27" i="86"/>
  <c r="E26" i="86"/>
  <c r="E18" i="86" s="1"/>
  <c r="E14" i="86" s="1"/>
  <c r="E24" i="86"/>
  <c r="E23" i="86"/>
  <c r="E22" i="86"/>
  <c r="J20" i="86"/>
  <c r="I20" i="86"/>
  <c r="H20" i="86"/>
  <c r="G20" i="86"/>
  <c r="G16" i="86" s="1"/>
  <c r="N15" i="86" s="1"/>
  <c r="F20" i="86"/>
  <c r="F16" i="86" s="1"/>
  <c r="M15" i="86" s="1"/>
  <c r="J19" i="86"/>
  <c r="I19" i="86"/>
  <c r="H19" i="86"/>
  <c r="G19" i="86"/>
  <c r="F19" i="86"/>
  <c r="J18" i="86"/>
  <c r="J14" i="86" s="1"/>
  <c r="I18" i="86"/>
  <c r="H18" i="86"/>
  <c r="G18" i="86"/>
  <c r="F18" i="86"/>
  <c r="J16" i="86"/>
  <c r="I16" i="86"/>
  <c r="P15" i="86" s="1"/>
  <c r="H16" i="86"/>
  <c r="O15" i="86" s="1"/>
  <c r="J15" i="86"/>
  <c r="I15" i="86"/>
  <c r="H15" i="86"/>
  <c r="G15" i="86"/>
  <c r="F15" i="86"/>
  <c r="I14" i="86"/>
  <c r="H14" i="86"/>
  <c r="G14" i="86"/>
  <c r="F14" i="86"/>
  <c r="O84" i="85"/>
  <c r="L84" i="85"/>
  <c r="J84" i="85"/>
  <c r="L83" i="85"/>
  <c r="O83" i="85" s="1"/>
  <c r="J83" i="85"/>
  <c r="L82" i="85"/>
  <c r="O82" i="85" s="1"/>
  <c r="J82" i="85"/>
  <c r="L80" i="85"/>
  <c r="O80" i="85" s="1"/>
  <c r="J80" i="85"/>
  <c r="O79" i="85"/>
  <c r="L79" i="85"/>
  <c r="J79" i="85"/>
  <c r="L78" i="85"/>
  <c r="O78" i="85" s="1"/>
  <c r="J78" i="85"/>
  <c r="O76" i="85"/>
  <c r="L76" i="85"/>
  <c r="J76" i="85"/>
  <c r="O75" i="85"/>
  <c r="L75" i="85"/>
  <c r="J75" i="85"/>
  <c r="O74" i="85"/>
  <c r="L74" i="85"/>
  <c r="J74" i="85"/>
  <c r="L72" i="85"/>
  <c r="O72" i="85" s="1"/>
  <c r="J72" i="85"/>
  <c r="L71" i="85"/>
  <c r="O71" i="85" s="1"/>
  <c r="J71" i="85"/>
  <c r="L70" i="85"/>
  <c r="O70" i="85" s="1"/>
  <c r="J70" i="85"/>
  <c r="O68" i="85"/>
  <c r="N68" i="85"/>
  <c r="M68" i="85"/>
  <c r="L68" i="85"/>
  <c r="J68" i="85"/>
  <c r="N67" i="85"/>
  <c r="O67" i="85" s="1"/>
  <c r="M67" i="85"/>
  <c r="L67" i="85"/>
  <c r="J67" i="85"/>
  <c r="N66" i="85"/>
  <c r="M66" i="85"/>
  <c r="L66" i="85"/>
  <c r="O66" i="85" s="1"/>
  <c r="J66" i="85"/>
  <c r="N64" i="85"/>
  <c r="M64" i="85"/>
  <c r="L64" i="85"/>
  <c r="O64" i="85" s="1"/>
  <c r="J64" i="85"/>
  <c r="O63" i="85"/>
  <c r="N63" i="85"/>
  <c r="M63" i="85"/>
  <c r="L63" i="85"/>
  <c r="J63" i="85"/>
  <c r="N62" i="85"/>
  <c r="M62" i="85"/>
  <c r="L62" i="85"/>
  <c r="O62" i="85" s="1"/>
  <c r="J62" i="85"/>
  <c r="O60" i="85"/>
  <c r="N60" i="85"/>
  <c r="M60" i="85"/>
  <c r="L60" i="85"/>
  <c r="J60" i="85"/>
  <c r="N59" i="85"/>
  <c r="M59" i="85"/>
  <c r="L59" i="85"/>
  <c r="O59" i="85" s="1"/>
  <c r="J59" i="85"/>
  <c r="O58" i="85"/>
  <c r="N58" i="85"/>
  <c r="M58" i="85"/>
  <c r="L58" i="85"/>
  <c r="J58" i="85"/>
  <c r="N56" i="85"/>
  <c r="O56" i="85" s="1"/>
  <c r="M56" i="85"/>
  <c r="L56" i="85"/>
  <c r="J56" i="85"/>
  <c r="N55" i="85"/>
  <c r="M55" i="85"/>
  <c r="L55" i="85"/>
  <c r="O55" i="85" s="1"/>
  <c r="J55" i="85"/>
  <c r="N54" i="85"/>
  <c r="M54" i="85"/>
  <c r="L54" i="85"/>
  <c r="O54" i="85" s="1"/>
  <c r="J54" i="85"/>
  <c r="O52" i="85"/>
  <c r="N52" i="85"/>
  <c r="M52" i="85"/>
  <c r="L52" i="85"/>
  <c r="J52" i="85"/>
  <c r="N51" i="85"/>
  <c r="M51" i="85"/>
  <c r="L51" i="85"/>
  <c r="O51" i="85" s="1"/>
  <c r="J51" i="85"/>
  <c r="O50" i="85"/>
  <c r="N50" i="85"/>
  <c r="M50" i="85"/>
  <c r="L50" i="85"/>
  <c r="J50" i="85"/>
  <c r="N48" i="85"/>
  <c r="M48" i="85"/>
  <c r="L48" i="85"/>
  <c r="O48" i="85" s="1"/>
  <c r="J48" i="85"/>
  <c r="O47" i="85"/>
  <c r="N47" i="85"/>
  <c r="M47" i="85"/>
  <c r="L47" i="85"/>
  <c r="J47" i="85"/>
  <c r="N46" i="85"/>
  <c r="O46" i="85" s="1"/>
  <c r="M46" i="85"/>
  <c r="L46" i="85"/>
  <c r="J46" i="85"/>
  <c r="N44" i="85"/>
  <c r="M44" i="85"/>
  <c r="L44" i="85"/>
  <c r="O44" i="85" s="1"/>
  <c r="J44" i="85"/>
  <c r="N43" i="85"/>
  <c r="O43" i="85" s="1"/>
  <c r="M43" i="85"/>
  <c r="L43" i="85"/>
  <c r="J43" i="85"/>
  <c r="O42" i="85"/>
  <c r="N42" i="85"/>
  <c r="M42" i="85"/>
  <c r="L42" i="85"/>
  <c r="J42" i="85"/>
  <c r="N40" i="85"/>
  <c r="M40" i="85"/>
  <c r="L40" i="85"/>
  <c r="O40" i="85" s="1"/>
  <c r="J40" i="85"/>
  <c r="O39" i="85"/>
  <c r="N39" i="85"/>
  <c r="M39" i="85"/>
  <c r="L39" i="85"/>
  <c r="J39" i="85"/>
  <c r="N38" i="85"/>
  <c r="M38" i="85"/>
  <c r="L38" i="85"/>
  <c r="O38" i="85" s="1"/>
  <c r="J38" i="85"/>
  <c r="O36" i="85"/>
  <c r="N36" i="85"/>
  <c r="M36" i="85"/>
  <c r="L36" i="85"/>
  <c r="J36" i="85"/>
  <c r="N35" i="85"/>
  <c r="O35" i="85" s="1"/>
  <c r="M35" i="85"/>
  <c r="L35" i="85"/>
  <c r="J35" i="85"/>
  <c r="N34" i="85"/>
  <c r="M34" i="85"/>
  <c r="L34" i="85"/>
  <c r="O34" i="85" s="1"/>
  <c r="J34" i="85"/>
  <c r="N32" i="85"/>
  <c r="O32" i="85" s="1"/>
  <c r="M32" i="85"/>
  <c r="L32" i="85"/>
  <c r="J32" i="85"/>
  <c r="O31" i="85"/>
  <c r="N31" i="85"/>
  <c r="M31" i="85"/>
  <c r="L31" i="85"/>
  <c r="J31" i="85"/>
  <c r="N30" i="85"/>
  <c r="M30" i="85"/>
  <c r="L30" i="85"/>
  <c r="O30" i="85" s="1"/>
  <c r="J30" i="85"/>
  <c r="O28" i="85"/>
  <c r="N28" i="85"/>
  <c r="M28" i="85"/>
  <c r="L28" i="85"/>
  <c r="J28" i="85"/>
  <c r="N27" i="85"/>
  <c r="M27" i="85"/>
  <c r="L27" i="85"/>
  <c r="O27" i="85" s="1"/>
  <c r="J27" i="85"/>
  <c r="O26" i="85"/>
  <c r="N26" i="85"/>
  <c r="M26" i="85"/>
  <c r="L26" i="85"/>
  <c r="J26" i="85"/>
  <c r="N24" i="85"/>
  <c r="O24" i="85" s="1"/>
  <c r="M24" i="85"/>
  <c r="L24" i="85"/>
  <c r="J24" i="85"/>
  <c r="N23" i="85"/>
  <c r="N11" i="85" s="1"/>
  <c r="M23" i="85"/>
  <c r="M11" i="85" s="1"/>
  <c r="L23" i="85"/>
  <c r="O23" i="85" s="1"/>
  <c r="J23" i="85"/>
  <c r="N22" i="85"/>
  <c r="O22" i="85" s="1"/>
  <c r="M22" i="85"/>
  <c r="L22" i="85"/>
  <c r="J22" i="85"/>
  <c r="N20" i="85"/>
  <c r="M20" i="85"/>
  <c r="O20" i="85" s="1"/>
  <c r="L20" i="85"/>
  <c r="J20" i="85"/>
  <c r="N19" i="85"/>
  <c r="M19" i="85"/>
  <c r="L19" i="85"/>
  <c r="O19" i="85" s="1"/>
  <c r="J19" i="85"/>
  <c r="O18" i="85"/>
  <c r="N18" i="85"/>
  <c r="M18" i="85"/>
  <c r="M10" i="85" s="1"/>
  <c r="L18" i="85"/>
  <c r="J18" i="85"/>
  <c r="N16" i="85"/>
  <c r="N12" i="85" s="1"/>
  <c r="M16" i="85"/>
  <c r="M12" i="85" s="1"/>
  <c r="L16" i="85"/>
  <c r="L12" i="85" s="1"/>
  <c r="J16" i="85"/>
  <c r="O15" i="85"/>
  <c r="N15" i="85"/>
  <c r="M15" i="85"/>
  <c r="L15" i="85"/>
  <c r="J15" i="85"/>
  <c r="O14" i="85"/>
  <c r="N14" i="85"/>
  <c r="N10" i="85" s="1"/>
  <c r="M14" i="85"/>
  <c r="L14" i="85"/>
  <c r="J14" i="85"/>
  <c r="J12" i="85"/>
  <c r="I12" i="85"/>
  <c r="H12" i="85"/>
  <c r="G12" i="85"/>
  <c r="E12" i="85"/>
  <c r="L11" i="85"/>
  <c r="J11" i="85"/>
  <c r="I11" i="85"/>
  <c r="H11" i="85"/>
  <c r="G11" i="85"/>
  <c r="E11" i="85"/>
  <c r="L10" i="85"/>
  <c r="J10" i="85"/>
  <c r="I10" i="85"/>
  <c r="H10" i="85"/>
  <c r="G10" i="85"/>
  <c r="E10" i="85"/>
  <c r="G16" i="91" l="1"/>
  <c r="F15" i="91"/>
  <c r="F16" i="90"/>
  <c r="E16" i="90"/>
  <c r="G16" i="90"/>
  <c r="G15" i="90"/>
  <c r="G20" i="90"/>
  <c r="G21" i="90"/>
  <c r="O16" i="85"/>
  <c r="O12" i="85" s="1"/>
  <c r="O10" i="85"/>
  <c r="O11" i="85"/>
  <c r="G20" i="84" l="1"/>
  <c r="F20" i="84"/>
  <c r="E20" i="84"/>
  <c r="G19" i="84"/>
  <c r="F19" i="84"/>
  <c r="E19" i="84"/>
  <c r="G18" i="84"/>
  <c r="F18" i="84"/>
  <c r="E18" i="84"/>
  <c r="I20" i="83"/>
  <c r="H20" i="83"/>
  <c r="G20" i="83"/>
  <c r="F20" i="83"/>
  <c r="E20" i="83"/>
  <c r="I19" i="83"/>
  <c r="H19" i="83"/>
  <c r="G19" i="83"/>
  <c r="F19" i="83"/>
  <c r="E19" i="83"/>
  <c r="I18" i="83"/>
  <c r="H18" i="83"/>
  <c r="G18" i="83"/>
  <c r="F18" i="83"/>
  <c r="E18" i="83"/>
  <c r="F40" i="81"/>
  <c r="E40" i="81"/>
  <c r="F12" i="81"/>
  <c r="E12" i="81"/>
  <c r="D12" i="81"/>
  <c r="G84" i="80"/>
  <c r="G83" i="80"/>
  <c r="G82" i="80"/>
  <c r="E82" i="80"/>
  <c r="G80" i="80"/>
  <c r="G79" i="80"/>
  <c r="G78" i="80"/>
  <c r="E78" i="80"/>
  <c r="G76" i="80"/>
  <c r="G75" i="80"/>
  <c r="G74" i="80"/>
  <c r="E74" i="80"/>
  <c r="G72" i="80"/>
  <c r="G71" i="80"/>
  <c r="G70" i="80"/>
  <c r="E70" i="80"/>
  <c r="G68" i="80"/>
  <c r="G67" i="80"/>
  <c r="G66" i="80"/>
  <c r="E66" i="80"/>
  <c r="G64" i="80"/>
  <c r="G63" i="80"/>
  <c r="G62" i="80"/>
  <c r="E62" i="80"/>
  <c r="G60" i="80"/>
  <c r="G59" i="80"/>
  <c r="G58" i="80"/>
  <c r="E58" i="80"/>
  <c r="G56" i="80"/>
  <c r="G55" i="80"/>
  <c r="G54" i="80"/>
  <c r="E54" i="80"/>
  <c r="G52" i="80"/>
  <c r="G51" i="80"/>
  <c r="G50" i="80"/>
  <c r="E50" i="80"/>
  <c r="G48" i="80"/>
  <c r="G47" i="80"/>
  <c r="G46" i="80"/>
  <c r="E46" i="80"/>
  <c r="G44" i="80"/>
  <c r="G43" i="80"/>
  <c r="G42" i="80"/>
  <c r="E42" i="80"/>
  <c r="G40" i="80"/>
  <c r="G39" i="80"/>
  <c r="G38" i="80"/>
  <c r="E38" i="80"/>
  <c r="G36" i="80"/>
  <c r="G35" i="80"/>
  <c r="G34" i="80"/>
  <c r="E34" i="80"/>
  <c r="G32" i="80"/>
  <c r="G31" i="80"/>
  <c r="G30" i="80"/>
  <c r="E30" i="80"/>
  <c r="G28" i="80"/>
  <c r="G27" i="80"/>
  <c r="G26" i="80"/>
  <c r="E26" i="80"/>
  <c r="G24" i="80"/>
  <c r="G23" i="80"/>
  <c r="G22" i="80"/>
  <c r="E22" i="80"/>
  <c r="G20" i="80"/>
  <c r="G19" i="80"/>
  <c r="G18" i="80"/>
  <c r="E18" i="80"/>
  <c r="G16" i="80"/>
  <c r="G15" i="80"/>
  <c r="G14" i="80"/>
  <c r="E14" i="43" l="1"/>
  <c r="D14" i="43"/>
</calcChain>
</file>

<file path=xl/sharedStrings.xml><?xml version="1.0" encoding="utf-8"?>
<sst xmlns="http://schemas.openxmlformats.org/spreadsheetml/2006/main" count="2436" uniqueCount="531">
  <si>
    <t>Negeri</t>
  </si>
  <si>
    <t>State</t>
  </si>
  <si>
    <t>Malaysia</t>
  </si>
  <si>
    <t>Johor</t>
  </si>
  <si>
    <t>Kelantan</t>
  </si>
  <si>
    <t>Melaka</t>
  </si>
  <si>
    <t>Negeri Sembilan</t>
  </si>
  <si>
    <t>Pahang</t>
  </si>
  <si>
    <t>Perak</t>
  </si>
  <si>
    <t>Pulau Pinang</t>
  </si>
  <si>
    <t>Sabah</t>
  </si>
  <si>
    <t>Sarawak</t>
  </si>
  <si>
    <t>Selangor</t>
  </si>
  <si>
    <t>Terengganu</t>
  </si>
  <si>
    <t>Jumlah</t>
  </si>
  <si>
    <t>Total</t>
  </si>
  <si>
    <t>PERHUBUNGAN DAN REKREASI</t>
  </si>
  <si>
    <t>COMMUNICATION AND RECREATION</t>
  </si>
  <si>
    <t xml:space="preserve"> </t>
  </si>
  <si>
    <t xml:space="preserve">Negeri </t>
  </si>
  <si>
    <t>Dewasa</t>
  </si>
  <si>
    <t>Children</t>
  </si>
  <si>
    <t>Kanak-kanak</t>
  </si>
  <si>
    <t>Membership</t>
  </si>
  <si>
    <t>Digital materials</t>
  </si>
  <si>
    <t>Bahan digital</t>
  </si>
  <si>
    <t>Adult</t>
  </si>
  <si>
    <t>Mobile</t>
  </si>
  <si>
    <t xml:space="preserve">Bergerak </t>
  </si>
  <si>
    <t xml:space="preserve">Static </t>
  </si>
  <si>
    <t>Pusat Manuskrip Melayu</t>
  </si>
  <si>
    <t>Jenis perkhidmatan</t>
  </si>
  <si>
    <t>Other</t>
  </si>
  <si>
    <t>Kenderaan</t>
  </si>
  <si>
    <t>Motosikal</t>
  </si>
  <si>
    <t>Motokar</t>
  </si>
  <si>
    <t>Perlis</t>
  </si>
  <si>
    <t>Kedah</t>
  </si>
  <si>
    <t>Non-printed materials (physical units)</t>
  </si>
  <si>
    <t>Bergerak</t>
  </si>
  <si>
    <t>Type of material</t>
  </si>
  <si>
    <t>Lain-lain</t>
  </si>
  <si>
    <t>Sumber: Suruhanjaya Komunikasi dan Multimedia Malaysia</t>
  </si>
  <si>
    <t>Jenis bahan</t>
  </si>
  <si>
    <t>Bilangan</t>
  </si>
  <si>
    <t>-</t>
  </si>
  <si>
    <t>(km)</t>
  </si>
  <si>
    <t xml:space="preserve">Sarawak </t>
  </si>
  <si>
    <t xml:space="preserve">Sabah </t>
  </si>
  <si>
    <t xml:space="preserve">Melaka </t>
  </si>
  <si>
    <t>Sumber: Perpustakaan Negara Malaysia</t>
  </si>
  <si>
    <t>Source: National Library of Malaysia</t>
  </si>
  <si>
    <t xml:space="preserve">  Sumber: Perpustakaan Negara Malaysia </t>
  </si>
  <si>
    <t xml:space="preserve">     Source: National Library of Malaysia </t>
  </si>
  <si>
    <t xml:space="preserve">  Static</t>
  </si>
  <si>
    <t>Sumber: Jabatan Pengangkutan Jalan, Malaysia</t>
  </si>
  <si>
    <t>W.P. Labuan</t>
  </si>
  <si>
    <t>Public</t>
  </si>
  <si>
    <t>W.P. Kuala Lumpur</t>
  </si>
  <si>
    <t>W.P. Putrajaya</t>
  </si>
  <si>
    <t xml:space="preserve">W.P. Labuan </t>
  </si>
  <si>
    <t>Number of</t>
  </si>
  <si>
    <t>Number</t>
  </si>
  <si>
    <t xml:space="preserve"> Source: Malaysian Communications and Multimedia Commission</t>
  </si>
  <si>
    <t xml:space="preserve">  Tetap</t>
  </si>
  <si>
    <t>Motorcycle</t>
  </si>
  <si>
    <t>Motorcar</t>
  </si>
  <si>
    <t>vehicle</t>
  </si>
  <si>
    <t xml:space="preserve">   kenderaan orang cacat, kenderaan kerajaan, kenderaan pihak berkuasa tempatan, ambulan dan kenderaan kedutaan</t>
  </si>
  <si>
    <t xml:space="preserve">   government vehicles, local authority vehicles, ambulance and embassy vehicles</t>
  </si>
  <si>
    <t>awam</t>
  </si>
  <si>
    <t>perdagangan</t>
  </si>
  <si>
    <t>Commercial</t>
  </si>
  <si>
    <t>transport</t>
  </si>
  <si>
    <t>('000)</t>
  </si>
  <si>
    <t>Broadband</t>
  </si>
  <si>
    <t xml:space="preserve">   Negeri</t>
  </si>
  <si>
    <t xml:space="preserve">   Bilangan</t>
  </si>
  <si>
    <t>Item pos yang</t>
  </si>
  <si>
    <t xml:space="preserve">   State</t>
  </si>
  <si>
    <t xml:space="preserve">   pejabat</t>
  </si>
  <si>
    <t>wakil pos</t>
  </si>
  <si>
    <t>diposkan untuk</t>
  </si>
  <si>
    <t xml:space="preserve">   pos mini</t>
  </si>
  <si>
    <t>bergerak</t>
  </si>
  <si>
    <t>penyerahan di</t>
  </si>
  <si>
    <t>penyerahan ke</t>
  </si>
  <si>
    <t>post office</t>
  </si>
  <si>
    <t xml:space="preserve">   Number of</t>
  </si>
  <si>
    <t>postal</t>
  </si>
  <si>
    <t>seberang laut</t>
  </si>
  <si>
    <t xml:space="preserve">   mini post</t>
  </si>
  <si>
    <t>mobile post</t>
  </si>
  <si>
    <t xml:space="preserve">   Malaysia</t>
  </si>
  <si>
    <t xml:space="preserve">   Johor</t>
  </si>
  <si>
    <t xml:space="preserve">   Kelantan</t>
  </si>
  <si>
    <t xml:space="preserve">   Melaka</t>
  </si>
  <si>
    <t xml:space="preserve">   Negeri Sembilan</t>
  </si>
  <si>
    <t xml:space="preserve">   Pahang</t>
  </si>
  <si>
    <t xml:space="preserve">   Perak</t>
  </si>
  <si>
    <t xml:space="preserve">   Perlis</t>
  </si>
  <si>
    <t xml:space="preserve">   Pulau Pinang</t>
  </si>
  <si>
    <t xml:space="preserve">   Sarawak</t>
  </si>
  <si>
    <t xml:space="preserve">   Selangor</t>
  </si>
  <si>
    <t xml:space="preserve">   Terengganu</t>
  </si>
  <si>
    <t>Source: Road Transport Department, Malaysia</t>
  </si>
  <si>
    <t>pejabat</t>
  </si>
  <si>
    <t xml:space="preserve"> pos</t>
  </si>
  <si>
    <t>Tetap</t>
  </si>
  <si>
    <r>
      <t xml:space="preserve">   Kedah</t>
    </r>
    <r>
      <rPr>
        <sz val="11"/>
        <rFont val="Arial Narrow"/>
        <family val="2"/>
      </rPr>
      <t xml:space="preserve"> </t>
    </r>
  </si>
  <si>
    <r>
      <t>Sumber/</t>
    </r>
    <r>
      <rPr>
        <i/>
        <sz val="9"/>
        <rFont val="Arial Narrow"/>
        <family val="2"/>
      </rPr>
      <t>Source</t>
    </r>
    <r>
      <rPr>
        <b/>
        <sz val="9"/>
        <rFont val="Arial Narrow"/>
        <family val="2"/>
      </rPr>
      <t xml:space="preserve">: Pos Malaysia Berhad  </t>
    </r>
  </si>
  <si>
    <t>Postal items</t>
  </si>
  <si>
    <t>Pengguna</t>
  </si>
  <si>
    <t>User</t>
  </si>
  <si>
    <t>Desa</t>
  </si>
  <si>
    <t>Rural</t>
  </si>
  <si>
    <t>Kanak-</t>
  </si>
  <si>
    <t>kanak</t>
  </si>
  <si>
    <t>Jenis langganan</t>
  </si>
  <si>
    <t>Portal rakan niaga</t>
  </si>
  <si>
    <t>Business partner portal</t>
  </si>
  <si>
    <t>Penumpang</t>
  </si>
  <si>
    <t>Type of services</t>
  </si>
  <si>
    <t>KLIA Express</t>
  </si>
  <si>
    <t>KLIA Transit</t>
  </si>
  <si>
    <t>Negara</t>
  </si>
  <si>
    <t>Country</t>
  </si>
  <si>
    <t>Brunei Darussalam</t>
  </si>
  <si>
    <t>Cambodia</t>
  </si>
  <si>
    <t>Indonesia</t>
  </si>
  <si>
    <t>Laos</t>
  </si>
  <si>
    <t>Myanmar</t>
  </si>
  <si>
    <t>Philippines</t>
  </si>
  <si>
    <t>Singapore</t>
  </si>
  <si>
    <t xml:space="preserve">China </t>
  </si>
  <si>
    <t>Japan</t>
  </si>
  <si>
    <t>Taiwan</t>
  </si>
  <si>
    <t>Bangladesh</t>
  </si>
  <si>
    <t>India</t>
  </si>
  <si>
    <t>Pakistan</t>
  </si>
  <si>
    <t>Sri Lanka</t>
  </si>
  <si>
    <t>Nepal</t>
  </si>
  <si>
    <t>Saudi Arabia</t>
  </si>
  <si>
    <t>Iran</t>
  </si>
  <si>
    <t>Iraq</t>
  </si>
  <si>
    <t>Kazakstan</t>
  </si>
  <si>
    <t>United States</t>
  </si>
  <si>
    <t>Sumber: Kementerian Pengangkutan Malaysia</t>
  </si>
  <si>
    <t>Electric Train Services (ETS)</t>
  </si>
  <si>
    <t>Pinjaman</t>
  </si>
  <si>
    <t>Lending</t>
  </si>
  <si>
    <t>Antarabangsa</t>
  </si>
  <si>
    <t>Domestic</t>
  </si>
  <si>
    <t>International</t>
  </si>
  <si>
    <t>Dihantar</t>
  </si>
  <si>
    <t>Loaded</t>
  </si>
  <si>
    <t xml:space="preserve"> mel</t>
  </si>
  <si>
    <t xml:space="preserve">   Sabah </t>
  </si>
  <si>
    <t xml:space="preserve">   W.P. Kuala Lumpur </t>
  </si>
  <si>
    <t xml:space="preserve">   W.P. Labuan </t>
  </si>
  <si>
    <t xml:space="preserve">   W.P. Putrajaya</t>
  </si>
  <si>
    <t>Jadual 8.6: Perangkaan perkhidmatan pos mengikut negeri, Malaysia, 2016</t>
  </si>
  <si>
    <t>Table 8.6: Postal services statistics by state, Malaysia, 2016</t>
  </si>
  <si>
    <t>Item pos yang diposkan untuk</t>
  </si>
  <si>
    <t>penyerahan di Malaysia</t>
  </si>
  <si>
    <t>penyerahan ke seberang laut</t>
  </si>
  <si>
    <t xml:space="preserve">Postal items posted for delivery in Malaysia </t>
  </si>
  <si>
    <t>Postal items posted for delivery overseas</t>
  </si>
  <si>
    <t>Mel biasa</t>
  </si>
  <si>
    <t>Bungkusan</t>
  </si>
  <si>
    <t>Poslaju</t>
  </si>
  <si>
    <t>Normal mail</t>
  </si>
  <si>
    <t>Parcel</t>
  </si>
  <si>
    <t>Courier</t>
  </si>
  <si>
    <t xml:space="preserve">pusat </t>
  </si>
  <si>
    <t>prosesan</t>
  </si>
  <si>
    <t>processing</t>
  </si>
  <si>
    <t xml:space="preserve">pejabat </t>
  </si>
  <si>
    <t>pos</t>
  </si>
  <si>
    <t>Sumber Elektronik</t>
  </si>
  <si>
    <t>Digitized materials</t>
  </si>
  <si>
    <t>mail</t>
  </si>
  <si>
    <t>Printed materials (physical units)</t>
  </si>
  <si>
    <t>Malay manuscripts (original)</t>
  </si>
  <si>
    <t>Bahan didigitalkan</t>
  </si>
  <si>
    <t>Asia</t>
  </si>
  <si>
    <t>Thailand</t>
  </si>
  <si>
    <t xml:space="preserve">   Includes microfilm of Malay manuscripts</t>
  </si>
  <si>
    <t>Others</t>
  </si>
  <si>
    <t>Rangkaian Digital Perkhidmatan Bersepadu</t>
  </si>
  <si>
    <t>Source: Malaysian Communications and Multimedia Commission</t>
  </si>
  <si>
    <t>Talian Ibu Sawat Terus (DEL)</t>
  </si>
  <si>
    <t>Integrated Services Digital Network (ISDN)/</t>
  </si>
  <si>
    <t>ISDN voice-channel equivalent</t>
  </si>
  <si>
    <t>Telefon Berbayar Awam</t>
  </si>
  <si>
    <t>Direct Exchange Lines (DEL)</t>
  </si>
  <si>
    <t>Fixed Wireless Local Loop</t>
  </si>
  <si>
    <t>Passengers</t>
  </si>
  <si>
    <t>Type of subscription</t>
  </si>
  <si>
    <t xml:space="preserve">Electronic Resources </t>
  </si>
  <si>
    <t>Viet Nam</t>
  </si>
  <si>
    <t>America</t>
  </si>
  <si>
    <t>Canada</t>
  </si>
  <si>
    <t xml:space="preserve">Tetap </t>
  </si>
  <si>
    <t xml:space="preserve">Mudah alih </t>
  </si>
  <si>
    <t xml:space="preserve">Fixed </t>
  </si>
  <si>
    <t xml:space="preserve">Mobile </t>
  </si>
  <si>
    <t>Jadual 8.3</t>
  </si>
  <si>
    <t>Table 8.3</t>
  </si>
  <si>
    <t>Jadual 8.1</t>
  </si>
  <si>
    <t>Table 8.1</t>
  </si>
  <si>
    <t>Jadual 8.2</t>
  </si>
  <si>
    <t>Table 8.2</t>
  </si>
  <si>
    <t>Kadar penembusan jalur lebar</t>
  </si>
  <si>
    <t>Jadual 8.5</t>
  </si>
  <si>
    <t>Table 8.5</t>
  </si>
  <si>
    <t>Jadual 8.4</t>
  </si>
  <si>
    <t>Table 8.4</t>
  </si>
  <si>
    <t>pusat pos laju</t>
  </si>
  <si>
    <t>cawangan serahan</t>
  </si>
  <si>
    <t>delivery overseas</t>
  </si>
  <si>
    <t xml:space="preserve"> for delivery in</t>
  </si>
  <si>
    <t xml:space="preserve"> posted for</t>
  </si>
  <si>
    <t>Jadual 8.6</t>
  </si>
  <si>
    <t>Table 8.6</t>
  </si>
  <si>
    <t>Jadual 8.8</t>
  </si>
  <si>
    <t>Table 8.8</t>
  </si>
  <si>
    <t>Jadual 8.7</t>
  </si>
  <si>
    <t>Jadual 8.9</t>
  </si>
  <si>
    <t>Table 8.9</t>
  </si>
  <si>
    <t>Jadual 8.10</t>
  </si>
  <si>
    <t>Table 8.10</t>
  </si>
  <si>
    <t>Jadual 8.11</t>
  </si>
  <si>
    <t>Table 8.11</t>
  </si>
  <si>
    <t>Jadual 8.13</t>
  </si>
  <si>
    <t>Table 8.13</t>
  </si>
  <si>
    <t>Jadual 8.12</t>
  </si>
  <si>
    <t>Table 8.12</t>
  </si>
  <si>
    <t>Jadual 8.15</t>
  </si>
  <si>
    <t>Table 8.15</t>
  </si>
  <si>
    <t>Jadual 8.16</t>
  </si>
  <si>
    <t>Table 8.16</t>
  </si>
  <si>
    <t xml:space="preserve">   Includes Microfilms, Microfiches, Photographs, Audio cassettes, Video cassettes, Multimedia kits</t>
  </si>
  <si>
    <t>Jadual 8.17</t>
  </si>
  <si>
    <t>Table 8.17</t>
  </si>
  <si>
    <t xml:space="preserve">   Poster, Peta dan Bahan-bahan bercetak lain</t>
  </si>
  <si>
    <t xml:space="preserve">   Monographs (includes books), Seminar paper, Serial publications (includes newspaper titles), </t>
  </si>
  <si>
    <t xml:space="preserve">   Posters, Maps and Other printed materials</t>
  </si>
  <si>
    <t xml:space="preserve">   Filem jalur, Filem-filem, Piring hitam, Slaid dan Bahan-bahan bukan bercetak lain</t>
  </si>
  <si>
    <t xml:space="preserve">   Film strips, Films, Record discs, Slides and Other non-printed materials</t>
  </si>
  <si>
    <t>Jadual 8.14</t>
  </si>
  <si>
    <t>Table 8.14</t>
  </si>
  <si>
    <t>Jadual 8.18</t>
  </si>
  <si>
    <t>Table 8.18</t>
  </si>
  <si>
    <t xml:space="preserve">Voice-over-Internet Protocol (VoIP) </t>
  </si>
  <si>
    <t>Rujukan Malaysiana</t>
  </si>
  <si>
    <t>Malaysiana References</t>
  </si>
  <si>
    <t>Rujukan Luar Negara</t>
  </si>
  <si>
    <t>Foreign References</t>
  </si>
  <si>
    <t>Malay Manuscript Centre</t>
  </si>
  <si>
    <t xml:space="preserve">          Perpustakaan Negara Malaysia </t>
  </si>
  <si>
    <t xml:space="preserve">          National Library of Malaysia</t>
  </si>
  <si>
    <t>Postal items posted</t>
  </si>
  <si>
    <t>Public Payphones</t>
  </si>
  <si>
    <t>Sudut Maklumat OKU</t>
  </si>
  <si>
    <t xml:space="preserve">Mobile-cellular </t>
  </si>
  <si>
    <t xml:space="preserve">          Koleksi perpustakaan termasuk bahan bercetak dan bahan tidak bercetak</t>
  </si>
  <si>
    <t xml:space="preserve">Kumulatif keahlian Perpustakaan Desa (PD) adalah termasuk dengan PD di bawah urus tadbir Perpustakaan Negara Malaysia </t>
  </si>
  <si>
    <t>Cumulative number of memberships in Rural Library includes the Rural Library under the administrative of the National Library of Malaysia</t>
  </si>
  <si>
    <t>Koleksi perpustakaan termasuk bahan bercetak dan bahan tidak bercetak</t>
  </si>
  <si>
    <t xml:space="preserve">Bilangan Perpustakaan Desa (PD) adalah termasuk dengan PD  di bawah urus tadbir Perpustakaan Negara Malaysia </t>
  </si>
  <si>
    <t>Total number of Rural Library includes Rural Libraries under the administrative of the National Library of Malaysia</t>
  </si>
  <si>
    <t>Disabled Person Information Corner</t>
  </si>
  <si>
    <t>Alor Setar</t>
  </si>
  <si>
    <t>Langkawi</t>
  </si>
  <si>
    <t>Kota Bharu</t>
  </si>
  <si>
    <t>Kuantan</t>
  </si>
  <si>
    <t>Tioman</t>
  </si>
  <si>
    <t>Ipoh</t>
  </si>
  <si>
    <t>Pangkor</t>
  </si>
  <si>
    <t>Subang</t>
  </si>
  <si>
    <t>KLIA</t>
  </si>
  <si>
    <t>KLIA2</t>
  </si>
  <si>
    <t>Kuala Terengganu</t>
  </si>
  <si>
    <t>Redang</t>
  </si>
  <si>
    <t>Diangkut</t>
  </si>
  <si>
    <t>Semenanjung</t>
  </si>
  <si>
    <t>Lapangan terbang</t>
  </si>
  <si>
    <t>Airport</t>
  </si>
  <si>
    <t>Unloaded</t>
  </si>
  <si>
    <t>Kota Kinabalu</t>
  </si>
  <si>
    <t>Labuan</t>
  </si>
  <si>
    <t>Lahad Datu</t>
  </si>
  <si>
    <t>Sandakan</t>
  </si>
  <si>
    <t>Tawau</t>
  </si>
  <si>
    <t>Stol Sabah</t>
  </si>
  <si>
    <t>Kuching</t>
  </si>
  <si>
    <t>Bintulu</t>
  </si>
  <si>
    <t>Miri</t>
  </si>
  <si>
    <t>Sibu</t>
  </si>
  <si>
    <t>Mulu</t>
  </si>
  <si>
    <t>Limbang</t>
  </si>
  <si>
    <t>Stol Sarawak</t>
  </si>
  <si>
    <t>Source: Ministry of Transport Malaysia</t>
  </si>
  <si>
    <t>Dalam Negeri</t>
  </si>
  <si>
    <t xml:space="preserve">Lapangan terbang </t>
  </si>
  <si>
    <t>Ketibaan</t>
  </si>
  <si>
    <t>Perlepasan</t>
  </si>
  <si>
    <t>Transit</t>
  </si>
  <si>
    <t>Arrival</t>
  </si>
  <si>
    <t>Departure</t>
  </si>
  <si>
    <t>MALAYSIA</t>
  </si>
  <si>
    <t>Hasil tambah mungkin berbeza kerana pembundaran</t>
  </si>
  <si>
    <t>Tan metrik</t>
  </si>
  <si>
    <t>KLIA 2</t>
  </si>
  <si>
    <t xml:space="preserve">Kadar penembusan jalur lebar </t>
  </si>
  <si>
    <t xml:space="preserve">  tetap bagi 100 premis</t>
  </si>
  <si>
    <t xml:space="preserve"> mudah alih bagi 100 penduduk</t>
  </si>
  <si>
    <t xml:space="preserve">Fixed broadband penetration </t>
  </si>
  <si>
    <t xml:space="preserve">Mobile broadband penetration </t>
  </si>
  <si>
    <t>rate per 100 premises</t>
  </si>
  <si>
    <t xml:space="preserve"> rate per 100 inhabitants </t>
  </si>
  <si>
    <t>Republic of Korea</t>
  </si>
  <si>
    <t>Includes u -Pustaka cumulative membership</t>
  </si>
  <si>
    <t>Johor Bahru</t>
  </si>
  <si>
    <t>Mukah</t>
  </si>
  <si>
    <t>Rel Antarabandar</t>
  </si>
  <si>
    <t>Intercity Rel</t>
  </si>
  <si>
    <t>Rel Bandar</t>
  </si>
  <si>
    <t xml:space="preserve">City Rail </t>
  </si>
  <si>
    <t>1. Jalan W.P. Putrajaya adalah di bawah kuasa Perbadanan Putrajaya</t>
  </si>
  <si>
    <t xml:space="preserve">     F.T. of Putrajaya Road is under Putrajaya Corporation juridiction</t>
  </si>
  <si>
    <t>2. Jalan Persekutuan Lebuhraya adalah di bawah bidang kuasa Lembaga Lebuhraya Malaysia</t>
  </si>
  <si>
    <t xml:space="preserve">    Tolled Highway is under Malaysian Highway Authority juridiction</t>
  </si>
  <si>
    <t xml:space="preserve">   Commencing 2017, the number of mobile-cellular subscriptions is based on secondary data.</t>
  </si>
  <si>
    <t xml:space="preserve">   mengambil kira jalur lebar tetap yang berkelajuan kurang daripada 1 Mbit/s</t>
  </si>
  <si>
    <t xml:space="preserve">   Commencing Q4 2015, the calculation for broadband subscriptions and penetration rates are revised to exclude </t>
  </si>
  <si>
    <t xml:space="preserve">   fixed-broadband with downstream speeds less than 1 Mbit/s</t>
  </si>
  <si>
    <t xml:space="preserve">   Others - Data by state is unavailable</t>
  </si>
  <si>
    <t>(%)</t>
  </si>
  <si>
    <t>The total may differ due to rounding</t>
  </si>
  <si>
    <t>Jalan Milik Agensi</t>
  </si>
  <si>
    <t>: Bilangan langganan selular mudah alih dan jalur lebar mengikut negeri, Malaysia, 2022-2024</t>
  </si>
  <si>
    <t>: Number of mobile-cellular and broadband subscription by state, Malaysia, 2022-2024</t>
  </si>
  <si>
    <t>Tahun</t>
  </si>
  <si>
    <r>
      <t>Selular mudah alih</t>
    </r>
    <r>
      <rPr>
        <b/>
        <vertAlign val="superscript"/>
        <sz val="10"/>
        <rFont val="Century Gothic"/>
        <family val="2"/>
      </rPr>
      <t>a</t>
    </r>
  </si>
  <si>
    <r>
      <t>Jalur lebar</t>
    </r>
    <r>
      <rPr>
        <b/>
        <vertAlign val="superscript"/>
        <sz val="10"/>
        <rFont val="Century Gothic"/>
        <family val="2"/>
      </rPr>
      <t>b</t>
    </r>
  </si>
  <si>
    <t>Year</t>
  </si>
  <si>
    <r>
      <rPr>
        <sz val="10"/>
        <rFont val="Century Gothic"/>
        <family val="2"/>
      </rPr>
      <t>Kedah</t>
    </r>
  </si>
  <si>
    <r>
      <t>Lain-lain</t>
    </r>
    <r>
      <rPr>
        <b/>
        <vertAlign val="superscript"/>
        <sz val="10"/>
        <rFont val="Century Gothic"/>
        <family val="2"/>
      </rPr>
      <t>c</t>
    </r>
  </si>
  <si>
    <r>
      <t xml:space="preserve">Nota/ </t>
    </r>
    <r>
      <rPr>
        <i/>
        <sz val="9"/>
        <color indexed="8"/>
        <rFont val="Century Gothic"/>
        <family val="2"/>
      </rPr>
      <t>Notes:</t>
    </r>
  </si>
  <si>
    <r>
      <rPr>
        <b/>
        <vertAlign val="superscript"/>
        <sz val="9"/>
        <rFont val="Century Gothic"/>
        <family val="2"/>
      </rPr>
      <t>a</t>
    </r>
    <r>
      <rPr>
        <b/>
        <sz val="9"/>
        <rFont val="Century Gothic"/>
        <family val="2"/>
      </rPr>
      <t xml:space="preserve"> Bermula 2017, bilangan selular mudah alih adalah berdasarkan data sekunder</t>
    </r>
  </si>
  <si>
    <r>
      <rPr>
        <b/>
        <vertAlign val="superscript"/>
        <sz val="9"/>
        <rFont val="Century Gothic"/>
        <family val="2"/>
      </rPr>
      <t xml:space="preserve">b </t>
    </r>
    <r>
      <rPr>
        <b/>
        <sz val="9"/>
        <rFont val="Century Gothic"/>
        <family val="2"/>
      </rPr>
      <t xml:space="preserve">Bermula suku keempat 2015, pengiraan langganan dan kadar penembusan jalur lebar disemak semula dengan tidak lagi </t>
    </r>
  </si>
  <si>
    <r>
      <rPr>
        <b/>
        <vertAlign val="superscript"/>
        <sz val="9"/>
        <color rgb="FF000000"/>
        <rFont val="Century Gothic"/>
        <family val="2"/>
      </rPr>
      <t>c</t>
    </r>
    <r>
      <rPr>
        <b/>
        <sz val="9"/>
        <color rgb="FF000000"/>
        <rFont val="Century Gothic"/>
        <family val="2"/>
      </rPr>
      <t xml:space="preserve"> Lain-lain - Pecahan mengikut negeri tidak tersedia</t>
    </r>
  </si>
  <si>
    <t>: Bilangan langganan telefon tetap mengikut jenis, Malaysia, 2022-2024</t>
  </si>
  <si>
    <t>: Number of fixed-telephone subscriptions by type, Malaysia, 2022-2024</t>
  </si>
  <si>
    <t>n.a</t>
  </si>
  <si>
    <t>: Bilangan langganan telefon mengikut jenis, Malaysia, 2022-2024</t>
  </si>
  <si>
    <t>: Number of telephone subscriptions by type, Malaysia, 2022-2024</t>
  </si>
  <si>
    <r>
      <t>(Juta/</t>
    </r>
    <r>
      <rPr>
        <i/>
        <sz val="11"/>
        <rFont val="Century Gothic"/>
        <family val="2"/>
      </rPr>
      <t xml:space="preserve"> Million</t>
    </r>
    <r>
      <rPr>
        <b/>
        <sz val="11"/>
        <rFont val="Century Gothic"/>
        <family val="2"/>
      </rPr>
      <t>)</t>
    </r>
  </si>
  <si>
    <t>Telefon talian tetap</t>
  </si>
  <si>
    <t>Fixed lines telephone</t>
  </si>
  <si>
    <t>Telefon selular</t>
  </si>
  <si>
    <t>Cellular telephone</t>
  </si>
  <si>
    <t>: Bilangan infrastuktur komunikasi dan multimedia, Malaysia, 2022-2024</t>
  </si>
  <si>
    <t>: Number of communication and multimedia infrastructures, Malaysia, 2022-2024</t>
  </si>
  <si>
    <t>Bilanganinfrastruktur telekomunikasi 4G Malaysia</t>
  </si>
  <si>
    <t>Number of Malaysia 4G towers communications infrastructure</t>
  </si>
  <si>
    <t xml:space="preserve">Premis Diliputi dengan Ketersambungan Gentian </t>
  </si>
  <si>
    <r>
      <t>(</t>
    </r>
    <r>
      <rPr>
        <b/>
        <i/>
        <sz val="10"/>
        <rFont val="Century Gothic"/>
        <family val="2"/>
      </rPr>
      <t>fibre optic</t>
    </r>
    <r>
      <rPr>
        <b/>
        <sz val="10"/>
        <rFont val="Century Gothic"/>
        <family val="2"/>
      </rPr>
      <t>) Malaysia</t>
    </r>
    <r>
      <rPr>
        <b/>
        <vertAlign val="superscript"/>
        <sz val="10"/>
        <rFont val="Century Gothic"/>
        <family val="2"/>
      </rPr>
      <t>1</t>
    </r>
  </si>
  <si>
    <t>Premises Covered with Fiber Connectivity</t>
  </si>
  <si>
    <r>
      <t>(fibre optic) Malaysia</t>
    </r>
    <r>
      <rPr>
        <i/>
        <vertAlign val="superscript"/>
        <sz val="10"/>
        <rFont val="Century Gothic"/>
        <family val="2"/>
      </rPr>
      <t>1</t>
    </r>
  </si>
  <si>
    <r>
      <t xml:space="preserve">Nota/ </t>
    </r>
    <r>
      <rPr>
        <i/>
        <sz val="9"/>
        <color indexed="8"/>
        <rFont val="Century Gothic"/>
        <family val="2"/>
      </rPr>
      <t>Note:</t>
    </r>
  </si>
  <si>
    <t>1. Bilangan data yang diperolehi daripada tahun 2022 dan 2023 adalah tidak sama berdasarkan data dari CIMS</t>
  </si>
  <si>
    <t xml:space="preserve">    The number of data obtained from 2022 and 2023 is not the same based on data from CIMS</t>
  </si>
  <si>
    <t>2. Bilangan data yang dikemukakan adalah jumlah infrastruktur telekomunikasi merangkumi kategori menara, atas
    bumbung, dalam bangunan, menara sementara, dual-fungsi dan wall mounted.</t>
  </si>
  <si>
    <t xml:space="preserve">    The number of data submitted is the total telecommunications infrastructure covering the categories of towers,
    rooftops, in-buildings, temporary towers, dual-function and wall mounted.</t>
  </si>
  <si>
    <r>
      <rPr>
        <b/>
        <vertAlign val="superscript"/>
        <sz val="9"/>
        <rFont val="Century Gothic"/>
        <family val="2"/>
      </rPr>
      <t>1</t>
    </r>
    <r>
      <rPr>
        <b/>
        <sz val="9"/>
        <rFont val="Century Gothic"/>
        <family val="2"/>
      </rPr>
      <t xml:space="preserve"> Merujuk kepada data tahunan, bukan data kumulatif</t>
    </r>
  </si>
  <si>
    <t xml:space="preserve">   Refers to annual data, not cumulative data</t>
  </si>
  <si>
    <t>: Kadar penembusan jalur lebar mengikut negeri, Malaysia, 2022-2024</t>
  </si>
  <si>
    <t>: Broadband penetration rate by state, Malaysia, 2022-2024</t>
  </si>
  <si>
    <t>: Statistik infra pos mengikut negeri, Malaysia, 2022-2024</t>
  </si>
  <si>
    <t>: Postal infra statistics by state, Malaysia, 2022-2024</t>
  </si>
  <si>
    <t>agencies</t>
  </si>
  <si>
    <t xml:space="preserve">   offices</t>
  </si>
  <si>
    <t>offices</t>
  </si>
  <si>
    <t>centers</t>
  </si>
  <si>
    <r>
      <t>Sumber/</t>
    </r>
    <r>
      <rPr>
        <i/>
        <sz val="9"/>
        <rFont val="Century Gothic"/>
        <family val="2"/>
      </rPr>
      <t>Source</t>
    </r>
    <r>
      <rPr>
        <b/>
        <sz val="9"/>
        <rFont val="Century Gothic"/>
        <family val="2"/>
      </rPr>
      <t xml:space="preserve">: Pos Malaysia Berhad  </t>
    </r>
  </si>
  <si>
    <t>: Statistik infra pos mengikut negeri, Malaysia, 2022-2024 (samb.)</t>
  </si>
  <si>
    <t>: Postal infra statistics by state, Malaysia, 2022-2024 (cont'd)</t>
  </si>
  <si>
    <t>delivery branches</t>
  </si>
  <si>
    <t>poslaju centers</t>
  </si>
  <si>
    <t>: Panjang jalan mengikut jenis permukaan dan negeri, Malaysia, 2022-2024</t>
  </si>
  <si>
    <t>: Road length by pavement type and state, Malaysia, 2022-2024</t>
  </si>
  <si>
    <r>
      <t xml:space="preserve">Negeri
</t>
    </r>
    <r>
      <rPr>
        <i/>
        <sz val="10"/>
        <rFont val="Century Gothic"/>
        <family val="2"/>
      </rPr>
      <t>State</t>
    </r>
  </si>
  <si>
    <r>
      <t xml:space="preserve">Tahun
</t>
    </r>
    <r>
      <rPr>
        <i/>
        <sz val="10"/>
        <rFont val="Century Gothic"/>
        <family val="2"/>
      </rPr>
      <t>Year</t>
    </r>
  </si>
  <si>
    <r>
      <t>Persekutuan</t>
    </r>
    <r>
      <rPr>
        <b/>
        <vertAlign val="superscript"/>
        <sz val="10"/>
        <rFont val="Century Gothic"/>
        <family val="2"/>
      </rPr>
      <t xml:space="preserve">a
</t>
    </r>
    <r>
      <rPr>
        <i/>
        <sz val="10"/>
        <rFont val="Century Gothic"/>
        <family val="2"/>
      </rPr>
      <t>Federal road</t>
    </r>
  </si>
  <si>
    <r>
      <t>Negeri</t>
    </r>
    <r>
      <rPr>
        <b/>
        <vertAlign val="superscript"/>
        <sz val="10"/>
        <rFont val="Century Gothic"/>
        <family val="2"/>
      </rPr>
      <t xml:space="preserve">b
</t>
    </r>
    <r>
      <rPr>
        <i/>
        <sz val="10"/>
        <rFont val="Century Gothic"/>
        <family val="2"/>
      </rPr>
      <t>State road</t>
    </r>
  </si>
  <si>
    <r>
      <t xml:space="preserve">Jumlah
</t>
    </r>
    <r>
      <rPr>
        <i/>
        <sz val="10"/>
        <rFont val="Century Gothic"/>
        <family val="2"/>
      </rPr>
      <t>Total</t>
    </r>
  </si>
  <si>
    <r>
      <t xml:space="preserve">Jumlah besar
</t>
    </r>
    <r>
      <rPr>
        <i/>
        <sz val="10"/>
        <rFont val="Century Gothic"/>
        <family val="2"/>
      </rPr>
      <t>Grand total</t>
    </r>
  </si>
  <si>
    <r>
      <t xml:space="preserve">Berturap
</t>
    </r>
    <r>
      <rPr>
        <i/>
        <sz val="10"/>
        <rFont val="Century Gothic"/>
        <family val="2"/>
      </rPr>
      <t>Paved</t>
    </r>
  </si>
  <si>
    <r>
      <t xml:space="preserve">Kelikir
</t>
    </r>
    <r>
      <rPr>
        <i/>
        <sz val="10"/>
        <rFont val="Century Gothic"/>
        <family val="2"/>
      </rPr>
      <t>Gravel</t>
    </r>
  </si>
  <si>
    <r>
      <t xml:space="preserve">Tanah
</t>
    </r>
    <r>
      <rPr>
        <i/>
        <sz val="10"/>
        <rFont val="Century Gothic"/>
        <family val="2"/>
      </rPr>
      <t>Earth</t>
    </r>
  </si>
  <si>
    <t>Lebuhraya Bertol</t>
  </si>
  <si>
    <t>Sumber: Jabatan Kerja Raya Malaysia</t>
  </si>
  <si>
    <t>Source: Public Works Department, Malaysia</t>
  </si>
  <si>
    <r>
      <t xml:space="preserve">Nota/ </t>
    </r>
    <r>
      <rPr>
        <i/>
        <sz val="9"/>
        <color theme="1"/>
        <rFont val="Century Gothic"/>
        <family val="2"/>
      </rPr>
      <t>Notes:</t>
    </r>
  </si>
  <si>
    <r>
      <rPr>
        <b/>
        <vertAlign val="superscript"/>
        <sz val="9"/>
        <color theme="1"/>
        <rFont val="Century Gothic"/>
        <family val="2"/>
      </rPr>
      <t>a</t>
    </r>
    <r>
      <rPr>
        <b/>
        <sz val="9"/>
        <color theme="1"/>
        <rFont val="Century Gothic"/>
        <family val="2"/>
      </rPr>
      <t xml:space="preserve"> Perangkaan Jalan Persekutuan mengikut Warta Jalan Persekutuan sehingga 31 Disember setiap tahun</t>
    </r>
  </si>
  <si>
    <r>
      <t xml:space="preserve">   Federal Road Statistics according to the Federal Road Gazzette till 31</t>
    </r>
    <r>
      <rPr>
        <i/>
        <vertAlign val="superscript"/>
        <sz val="9"/>
        <color theme="1"/>
        <rFont val="Century Gothic"/>
        <family val="2"/>
      </rPr>
      <t>st</t>
    </r>
    <r>
      <rPr>
        <i/>
        <sz val="9"/>
        <color theme="1"/>
        <rFont val="Century Gothic"/>
        <family val="2"/>
      </rPr>
      <t xml:space="preserve"> December each years</t>
    </r>
  </si>
  <si>
    <r>
      <rPr>
        <b/>
        <vertAlign val="superscript"/>
        <sz val="9"/>
        <color theme="1"/>
        <rFont val="Century Gothic"/>
        <family val="2"/>
      </rPr>
      <t>b</t>
    </r>
    <r>
      <rPr>
        <b/>
        <sz val="9"/>
        <color theme="1"/>
        <rFont val="Century Gothic"/>
        <family val="2"/>
      </rPr>
      <t xml:space="preserve"> Perangkaan Jalan Negeri mengikut daftar MARRIS sehingga 31 Disember setiap tahun</t>
    </r>
  </si>
  <si>
    <r>
      <t xml:space="preserve">   State Road Statistics according to MARRIS registration till 31</t>
    </r>
    <r>
      <rPr>
        <i/>
        <vertAlign val="superscript"/>
        <sz val="9"/>
        <color theme="1"/>
        <rFont val="Century Gothic"/>
        <family val="2"/>
      </rPr>
      <t>st</t>
    </r>
    <r>
      <rPr>
        <i/>
        <sz val="9"/>
        <color theme="1"/>
        <rFont val="Century Gothic"/>
        <family val="2"/>
      </rPr>
      <t xml:space="preserve"> each years</t>
    </r>
  </si>
  <si>
    <t xml:space="preserve">   Table 8.7</t>
  </si>
  <si>
    <t>: Bilangan kumulatif kenderaan bermotor yang berdaftar mengikut jenis dan negeri, Malaysia, 2022-2024</t>
  </si>
  <si>
    <t>: Cumulative number of registered motor vehicles by type and state, Malaysia, 2022-2024</t>
  </si>
  <si>
    <r>
      <rPr>
        <b/>
        <sz val="10"/>
        <rFont val="Century Gothic"/>
        <family val="2"/>
      </rPr>
      <t>kenderaan</t>
    </r>
    <r>
      <rPr>
        <b/>
        <vertAlign val="superscript"/>
        <sz val="10"/>
        <rFont val="Century Gothic"/>
        <family val="2"/>
      </rPr>
      <t>a</t>
    </r>
  </si>
  <si>
    <r>
      <rPr>
        <b/>
        <vertAlign val="superscript"/>
        <sz val="9"/>
        <rFont val="Century Gothic"/>
        <family val="2"/>
      </rPr>
      <t>a</t>
    </r>
    <r>
      <rPr>
        <b/>
        <sz val="9"/>
        <rFont val="Century Gothic"/>
        <family val="2"/>
      </rPr>
      <t xml:space="preserve"> Merangkumi kenderaan seperti karavan, kenderaan bomba kerajaan &amp; swasta, kenderaan sekolah memandu, kenderaan mayat,</t>
    </r>
  </si>
  <si>
    <t xml:space="preserve">   Includes vehicles such as caravans, government &amp; private fire vehicles, driving school vehicles, hearse, vehicle for disabled person,</t>
  </si>
  <si>
    <t>: Pendaftaran baharu kenderaan bermotor mengikut jenis dan negeri, Malaysia, 2022-2024</t>
  </si>
  <si>
    <t>: New registrations of motor vehicle by type and state, Malaysia, 2022-2024</t>
  </si>
  <si>
    <t>: Bilangan penumpang dikendalikan mengikut lapangan terbang, Malaysia, 2022-2024</t>
  </si>
  <si>
    <t>: Number of passengers handled by airport, Malaysia, 2022-2024</t>
  </si>
  <si>
    <r>
      <t xml:space="preserve">Nota/ </t>
    </r>
    <r>
      <rPr>
        <i/>
        <sz val="9"/>
        <color theme="1"/>
        <rFont val="Century Gothic"/>
        <family val="2"/>
      </rPr>
      <t>Note:</t>
    </r>
  </si>
  <si>
    <t>: Bilangan penumpang dikendalikan mengikut lapangan terbang, Malaysia, 2022 - 2024 (samb.)</t>
  </si>
  <si>
    <t>: Number of passengers handled by airport, Malaysia, 2022 - 2024 (cont'd)</t>
  </si>
  <si>
    <t>: Bilangan kargo yang dikendalikan mengikut lapangan terbang, Malaysia, 2022-2024</t>
  </si>
  <si>
    <t>: Number of cargoes handled by airport, Malaysia, 2022-2024</t>
  </si>
  <si>
    <r>
      <t>Tan metrik/</t>
    </r>
    <r>
      <rPr>
        <i/>
        <sz val="10"/>
        <color theme="1"/>
        <rFont val="Century Gothic"/>
        <family val="2"/>
      </rPr>
      <t>Metric tonnes</t>
    </r>
  </si>
  <si>
    <t>: Bilangan mel yang dikendalikan mengikut lapangan terbang, Malaysia, 2020-2022</t>
  </si>
  <si>
    <t>: Number of mails handled by airport, Malaysia, 2020-2022</t>
  </si>
  <si>
    <t>Metric tonne</t>
  </si>
  <si>
    <t>: Bilangan mel yang dikendalikan mengikut lapangan terbang, Malaysia, 2020-2022 (samb.)</t>
  </si>
  <si>
    <t>: Number of mails handled by airport, Malaysia, 2020-2022 (cont'd)</t>
  </si>
  <si>
    <t>: Bilangan penumpang perkhidmatan rel mengikut jenis, Malaysia, 2022-2024</t>
  </si>
  <si>
    <t>: Number of passengers for rail services by type, Malaysia, 2022-2024</t>
  </si>
  <si>
    <t>Jenis perkhidmatan rel</t>
  </si>
  <si>
    <t>Type of rail services</t>
  </si>
  <si>
    <t>KTM Antarabandar</t>
  </si>
  <si>
    <t xml:space="preserve">Intercity KTM </t>
  </si>
  <si>
    <t>KTM Komuter</t>
  </si>
  <si>
    <t>KTM Commuter</t>
  </si>
  <si>
    <t>LRT Laluan Kelana Jaya</t>
  </si>
  <si>
    <t>LRT Kelana Jaya Line</t>
  </si>
  <si>
    <t>LRT Laluan Ampang</t>
  </si>
  <si>
    <t>LRT Ampang Line</t>
  </si>
  <si>
    <t>KL Monorel</t>
  </si>
  <si>
    <t>KL Monorail</t>
  </si>
  <si>
    <t>MRT laluan Kajang</t>
  </si>
  <si>
    <t>MRT Kajang Line</t>
  </si>
  <si>
    <t>MRT laluan Putajaya</t>
  </si>
  <si>
    <t>MRT Putrajaya Line</t>
  </si>
  <si>
    <t>: Bilangan kumulatif keahlian di Perpustakaan Negara Malaysia, 2022-2024</t>
  </si>
  <si>
    <t>: Cumulative number of memberships in the National Library of Malaysia, 2022-2024</t>
  </si>
  <si>
    <r>
      <t>Keahlian</t>
    </r>
    <r>
      <rPr>
        <b/>
        <vertAlign val="superscript"/>
        <sz val="10"/>
        <rFont val="Century Gothic"/>
        <family val="2"/>
      </rPr>
      <t>a</t>
    </r>
  </si>
  <si>
    <r>
      <rPr>
        <b/>
        <sz val="9"/>
        <rFont val="Century Gothic"/>
        <family val="2"/>
      </rPr>
      <t xml:space="preserve">Nota/ </t>
    </r>
    <r>
      <rPr>
        <i/>
        <sz val="9"/>
        <rFont val="Century Gothic"/>
        <family val="2"/>
      </rPr>
      <t>Note:</t>
    </r>
  </si>
  <si>
    <r>
      <rPr>
        <b/>
        <vertAlign val="superscript"/>
        <sz val="9"/>
        <rFont val="Century Gothic"/>
        <family val="2"/>
      </rPr>
      <t>a</t>
    </r>
    <r>
      <rPr>
        <b/>
        <sz val="9"/>
        <rFont val="Century Gothic"/>
        <family val="2"/>
      </rPr>
      <t xml:space="preserve"> Termasuk kumulatif keahlian u-Pustaka</t>
    </r>
  </si>
  <si>
    <t xml:space="preserve">: Bilangan pengguna Perpustakaan Negara Malaysia mengikut jenis perkhidmatan, Malaysia, 2022-2024 </t>
  </si>
  <si>
    <t>: Number of users at the National Library of Malaysia by type of services, Malaysia, 2022-2024</t>
  </si>
  <si>
    <t>Pengguna perkhidmatan (Fizikal)</t>
  </si>
  <si>
    <t>Service user (Physical)</t>
  </si>
  <si>
    <t>Penggunaan perkhidmatan dalam talian</t>
  </si>
  <si>
    <t>Use of online services</t>
  </si>
  <si>
    <t>Penggunaan Portal u-Pustaka</t>
  </si>
  <si>
    <t>u- Pustaka postal usage</t>
  </si>
  <si>
    <t>Lain-lain penggunaan dalam talian</t>
  </si>
  <si>
    <t>Other online uses</t>
  </si>
  <si>
    <t>: Bilangan kumulatif koleksi mengikut jenis bahan di Perpustakaan Negara Malaysia, 2022-2024</t>
  </si>
  <si>
    <t xml:space="preserve">: Cumulative number of collections by type of material at the National Library of Malaysia, </t>
  </si>
  <si>
    <t xml:space="preserve">  2022-2024</t>
  </si>
  <si>
    <r>
      <rPr>
        <b/>
        <sz val="10"/>
        <rFont val="Century Gothic"/>
        <family val="2"/>
      </rPr>
      <t>Bahan bercetak (unit fizikal)</t>
    </r>
    <r>
      <rPr>
        <b/>
        <vertAlign val="superscript"/>
        <sz val="10"/>
        <rFont val="Century Gothic"/>
        <family val="2"/>
      </rPr>
      <t>a</t>
    </r>
  </si>
  <si>
    <r>
      <rPr>
        <b/>
        <sz val="10"/>
        <rFont val="Century Gothic"/>
        <family val="2"/>
      </rPr>
      <t>Manuskrip Melayu (asal)</t>
    </r>
    <r>
      <rPr>
        <b/>
        <vertAlign val="superscript"/>
        <sz val="10"/>
        <rFont val="Century Gothic"/>
        <family val="2"/>
      </rPr>
      <t>b</t>
    </r>
  </si>
  <si>
    <r>
      <rPr>
        <b/>
        <sz val="10"/>
        <rFont val="Century Gothic"/>
        <family val="2"/>
      </rPr>
      <t>Bahan tidak bercetak (unit fizikal)</t>
    </r>
    <r>
      <rPr>
        <b/>
        <vertAlign val="superscript"/>
        <sz val="10"/>
        <rFont val="Century Gothic"/>
        <family val="2"/>
      </rPr>
      <t>c</t>
    </r>
  </si>
  <si>
    <r>
      <rPr>
        <b/>
        <vertAlign val="superscript"/>
        <sz val="9"/>
        <rFont val="Century Gothic"/>
        <family val="2"/>
      </rPr>
      <t xml:space="preserve"> a</t>
    </r>
    <r>
      <rPr>
        <b/>
        <sz val="9"/>
        <rFont val="Century Gothic"/>
        <family val="2"/>
      </rPr>
      <t xml:space="preserve"> Monograf (termasuk buku), Kertas seminar, Terbitan bersiri (termasuk judul akhbar), </t>
    </r>
  </si>
  <si>
    <r>
      <rPr>
        <b/>
        <vertAlign val="superscript"/>
        <sz val="9"/>
        <rFont val="Century Gothic"/>
        <family val="2"/>
      </rPr>
      <t xml:space="preserve"> b</t>
    </r>
    <r>
      <rPr>
        <b/>
        <sz val="9"/>
        <rFont val="Century Gothic"/>
        <family val="2"/>
      </rPr>
      <t xml:space="preserve"> Termasuk mikrofilem manuskrip Melayu</t>
    </r>
  </si>
  <si>
    <r>
      <rPr>
        <b/>
        <vertAlign val="superscript"/>
        <sz val="9"/>
        <rFont val="Century Gothic"/>
        <family val="2"/>
      </rPr>
      <t xml:space="preserve"> c</t>
    </r>
    <r>
      <rPr>
        <b/>
        <sz val="9"/>
        <rFont val="Century Gothic"/>
        <family val="2"/>
      </rPr>
      <t xml:space="preserve"> Termasuk Mikrofilem, Mikrofis, Foto, Kaset audio, Kaset video, Kit multimedia</t>
    </r>
  </si>
  <si>
    <t>: Bilangan peminjaman bahan di Perpustakaan Negara Malaysia, 2022-2024</t>
  </si>
  <si>
    <t>: Number of material borrowing at the National Library of Malaysia, 2022-2024</t>
  </si>
  <si>
    <t>Jenis peminjaman</t>
  </si>
  <si>
    <t>Type of borrowing</t>
  </si>
  <si>
    <t xml:space="preserve">Peminjaman bahan (Fizikal) </t>
  </si>
  <si>
    <t>Material borrowing (Physical)</t>
  </si>
  <si>
    <t>Pinjaman berpusat</t>
  </si>
  <si>
    <t>Centralized lending</t>
  </si>
  <si>
    <t>Pinjaman berkelompok</t>
  </si>
  <si>
    <t>Group lending</t>
  </si>
  <si>
    <t>Sistem pembekalan penerbitan (SPP)</t>
  </si>
  <si>
    <t>Publication supply system</t>
  </si>
  <si>
    <t>Pinjaman u-Pustaka</t>
  </si>
  <si>
    <t>u- Pustaka lending</t>
  </si>
  <si>
    <t>Pinjaman staf PNM</t>
  </si>
  <si>
    <t>Staff PNM Lending</t>
  </si>
  <si>
    <t>Peminjaman bahan pangkalan data</t>
  </si>
  <si>
    <t>Borrowing database materials</t>
  </si>
  <si>
    <t>: Bilangan perpustakaan awam negeri mengikut jenis dan negeri, Malaysia, 2022-2024</t>
  </si>
  <si>
    <t>: Number of state public libraries by type and state, Malaysia, 2022-2024</t>
  </si>
  <si>
    <r>
      <rPr>
        <sz val="10"/>
        <rFont val="Century Gothic"/>
        <family val="2"/>
      </rPr>
      <t>W.P. Kuala Lumpur</t>
    </r>
  </si>
  <si>
    <t>: Bilangan kumulatif keahlian di perpustakaan awam negeri mengikut jenis dan negeri, Malaysia, 2022-2024</t>
  </si>
  <si>
    <t>: Cumulative number of membership in state public library by type and state, Malaysia, 2022-2024</t>
  </si>
  <si>
    <r>
      <rPr>
        <b/>
        <sz val="9"/>
        <rFont val="Century Gothic"/>
        <family val="2"/>
      </rPr>
      <t xml:space="preserve">Nota/ </t>
    </r>
    <r>
      <rPr>
        <i/>
        <sz val="9"/>
        <rFont val="Century Gothic"/>
        <family val="2"/>
      </rPr>
      <t>Notes:</t>
    </r>
  </si>
  <si>
    <t>Library collections includes printed material and non-printed materials</t>
  </si>
  <si>
    <t>Jadual 8.19</t>
  </si>
  <si>
    <t>Table 8.19</t>
  </si>
  <si>
    <t>: Bilangan kumulatif koleksi di perpustakaan awam negeri dan pegangan perpustakaan awam negeri, Malaysia, 2022-2024</t>
  </si>
  <si>
    <t>: Cumulative number of collections in state public libraries and state public library holdings, Malaysia, 2022-2024</t>
  </si>
  <si>
    <r>
      <t xml:space="preserve">Negeri
</t>
    </r>
    <r>
      <rPr>
        <i/>
        <sz val="10"/>
        <rFont val="Century Gothic"/>
        <family val="2"/>
      </rPr>
      <t xml:space="preserve">    State</t>
    </r>
  </si>
  <si>
    <r>
      <t xml:space="preserve">     Jumlah
</t>
    </r>
    <r>
      <rPr>
        <i/>
        <sz val="10"/>
        <rFont val="Century Gothic"/>
        <family val="2"/>
      </rPr>
      <t>Total</t>
    </r>
  </si>
  <si>
    <r>
      <t xml:space="preserve">  </t>
    </r>
    <r>
      <rPr>
        <b/>
        <sz val="10"/>
        <rFont val="Century Gothic"/>
        <family val="2"/>
      </rPr>
      <t xml:space="preserve"> Tetap </t>
    </r>
    <r>
      <rPr>
        <sz val="10"/>
        <rFont val="Century Gothic"/>
        <family val="2"/>
      </rPr>
      <t xml:space="preserve">
</t>
    </r>
    <r>
      <rPr>
        <i/>
        <sz val="10"/>
        <rFont val="Century Gothic"/>
        <family val="2"/>
      </rPr>
      <t>itatic</t>
    </r>
  </si>
  <si>
    <r>
      <t xml:space="preserve">  Bergerak/ e-Pustaka
</t>
    </r>
    <r>
      <rPr>
        <i/>
        <sz val="10"/>
        <rFont val="Century Gothic"/>
        <family val="2"/>
      </rPr>
      <t>Mobile/ e-Library</t>
    </r>
  </si>
  <si>
    <r>
      <t xml:space="preserve">Desa
</t>
    </r>
    <r>
      <rPr>
        <i/>
        <sz val="10"/>
        <rFont val="Century Gothic"/>
        <family val="2"/>
      </rPr>
      <t>Rural</t>
    </r>
  </si>
  <si>
    <r>
      <t xml:space="preserve">Pegangan perpustakaan awam
</t>
    </r>
    <r>
      <rPr>
        <i/>
        <sz val="10"/>
        <rFont val="Century Gothic"/>
        <family val="2"/>
      </rPr>
      <t>Public library holdings</t>
    </r>
    <r>
      <rPr>
        <b/>
        <sz val="10"/>
        <rFont val="Century Gothic"/>
        <family val="2"/>
      </rPr>
      <t xml:space="preserve">
</t>
    </r>
  </si>
  <si>
    <t>Jadual 8.20</t>
  </si>
  <si>
    <t>Table 8.20</t>
  </si>
  <si>
    <t>: Bilangan ketibaan pelancong mengikut negara asal, Malaysia, 2022-2024</t>
  </si>
  <si>
    <t>: Number of tourist arrivals by country of origin, Malaysia, 2022-2024</t>
  </si>
  <si>
    <t>Emiriah Arab Bersatu</t>
  </si>
  <si>
    <t>Qatar</t>
  </si>
  <si>
    <t>Kuwait</t>
  </si>
  <si>
    <t>Syria</t>
  </si>
  <si>
    <t>Oman</t>
  </si>
  <si>
    <t>Uzbekistan</t>
  </si>
  <si>
    <r>
      <t xml:space="preserve">Lain-lain/ </t>
    </r>
    <r>
      <rPr>
        <i/>
        <sz val="9.5"/>
        <rFont val="Century Gothic"/>
        <family val="2"/>
      </rPr>
      <t>Others</t>
    </r>
  </si>
  <si>
    <t>Caribean</t>
  </si>
  <si>
    <t>Mexico</t>
  </si>
  <si>
    <t>Nicaragua</t>
  </si>
  <si>
    <t>Panama</t>
  </si>
  <si>
    <t>Brazil</t>
  </si>
  <si>
    <t>Argentina</t>
  </si>
  <si>
    <t>Venezuela</t>
  </si>
  <si>
    <t>Paraguay</t>
  </si>
  <si>
    <r>
      <t xml:space="preserve">Sumber/ </t>
    </r>
    <r>
      <rPr>
        <i/>
        <sz val="8.5"/>
        <rFont val="Century Gothic"/>
        <family val="2"/>
      </rPr>
      <t>Source</t>
    </r>
    <r>
      <rPr>
        <b/>
        <sz val="8.5"/>
        <rFont val="Century Gothic"/>
        <family val="2"/>
      </rPr>
      <t>: Tourism Malaysia</t>
    </r>
    <r>
      <rPr>
        <sz val="8.5"/>
        <rFont val="Century Gothic"/>
        <family val="2"/>
      </rPr>
      <t xml:space="preserve"> </t>
    </r>
  </si>
  <si>
    <t>Jadual 8.21</t>
  </si>
  <si>
    <t>Table 8.21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</si>
</sst>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;[Red]#,##0"/>
    <numFmt numFmtId="167" formatCode="General_)"/>
    <numFmt numFmtId="168" formatCode="_(* #,##0_);_(* \(#,##0\);_(* &quot;-&quot;??_);_(@_)"/>
    <numFmt numFmtId="169" formatCode="0E+00_)"/>
    <numFmt numFmtId="171" formatCode="_-* #,##0_-;\-* #,##0_-;_-* &quot;-&quot;??_-;_-@_-"/>
    <numFmt numFmtId="172" formatCode="#,##0.0"/>
    <numFmt numFmtId="173" formatCode="#,##0.0;[Red]#,##0.0"/>
    <numFmt numFmtId="174" formatCode="0.0"/>
    <numFmt numFmtId="176" formatCode="[$-409]mmm\-yy;@"/>
    <numFmt numFmtId="177" formatCode="0;[Red]0"/>
    <numFmt numFmtId="178" formatCode="###0;###0"/>
    <numFmt numFmtId="179" formatCode="[$$-409]#,##0.00;[Red]&quot;-&quot;[$$-409]#,##0.00"/>
    <numFmt numFmtId="180" formatCode="#,##0.00;[Red]#,##0.00"/>
    <numFmt numFmtId="181" formatCode="#,##0_ ;\-#,##0\ "/>
  </numFmts>
  <fonts count="11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"/>
      <name val="Helv"/>
    </font>
    <font>
      <sz val="9"/>
      <name val="Helv"/>
    </font>
    <font>
      <u/>
      <sz val="7"/>
      <color indexed="12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9"/>
      <color indexed="12"/>
      <name val="Helv"/>
    </font>
    <font>
      <sz val="10"/>
      <name val="Helv"/>
    </font>
    <font>
      <sz val="11"/>
      <name val="Arial Narrow"/>
      <family val="2"/>
    </font>
    <font>
      <i/>
      <sz val="11"/>
      <name val="Arial Narrow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b/>
      <vertAlign val="superscript"/>
      <sz val="9"/>
      <name val="Arial Narrow"/>
      <family val="2"/>
    </font>
    <font>
      <vertAlign val="superscript"/>
      <sz val="11"/>
      <name val="Arial Narrow"/>
      <family val="2"/>
    </font>
    <font>
      <sz val="10"/>
      <name val="Arial"/>
      <family val="2"/>
    </font>
    <font>
      <b/>
      <sz val="11"/>
      <color indexed="8"/>
      <name val="Arial Narrow"/>
      <family val="2"/>
    </font>
    <font>
      <sz val="11"/>
      <color indexed="51"/>
      <name val="Arial Narrow"/>
      <family val="2"/>
    </font>
    <font>
      <sz val="11"/>
      <color rgb="FFFF0000"/>
      <name val="Arial Narrow"/>
      <family val="2"/>
    </font>
    <font>
      <i/>
      <sz val="11"/>
      <color rgb="FFFF0000"/>
      <name val="Arial Narrow"/>
      <family val="2"/>
    </font>
    <font>
      <sz val="1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name val="Century Gothic"/>
      <family val="2"/>
    </font>
    <font>
      <sz val="7"/>
      <name val="Helv"/>
      <charset val="13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10"/>
      <name val="Century Gothic"/>
      <family val="2"/>
    </font>
    <font>
      <b/>
      <sz val="11"/>
      <color theme="1"/>
      <name val="Calibri"/>
      <family val="2"/>
      <scheme val="minor"/>
    </font>
    <font>
      <sz val="11"/>
      <name val="Century Gothic"/>
      <family val="2"/>
    </font>
    <font>
      <b/>
      <sz val="11"/>
      <name val="Century Gothic"/>
      <family val="2"/>
    </font>
    <font>
      <i/>
      <sz val="11"/>
      <name val="Century Gothic"/>
      <family val="2"/>
    </font>
    <font>
      <b/>
      <sz val="10"/>
      <name val="Century Gothic"/>
      <family val="2"/>
    </font>
    <font>
      <b/>
      <vertAlign val="superscript"/>
      <sz val="10"/>
      <name val="Century Gothic"/>
      <family val="2"/>
    </font>
    <font>
      <i/>
      <sz val="10"/>
      <name val="Century Gothic"/>
      <family val="2"/>
    </font>
    <font>
      <sz val="11"/>
      <color theme="1"/>
      <name val="Calibri"/>
      <charset val="134"/>
      <scheme val="minor"/>
    </font>
    <font>
      <sz val="8"/>
      <name val="Century Gothic"/>
      <family val="2"/>
    </font>
    <font>
      <sz val="9"/>
      <name val="Century Gothic"/>
      <family val="2"/>
    </font>
    <font>
      <sz val="10"/>
      <name val="MS Sans Serif"/>
      <charset val="134"/>
    </font>
    <font>
      <b/>
      <sz val="9"/>
      <name val="Century Gothic"/>
      <family val="2"/>
    </font>
    <font>
      <sz val="9"/>
      <color theme="1"/>
      <name val="Century Gothic"/>
      <family val="2"/>
    </font>
    <font>
      <i/>
      <sz val="9"/>
      <name val="Century Gothic"/>
      <family val="2"/>
    </font>
    <font>
      <b/>
      <sz val="9"/>
      <color indexed="8"/>
      <name val="Century Gothic"/>
      <family val="2"/>
    </font>
    <font>
      <i/>
      <sz val="9"/>
      <color indexed="8"/>
      <name val="Century Gothic"/>
      <family val="2"/>
    </font>
    <font>
      <b/>
      <vertAlign val="superscript"/>
      <sz val="8"/>
      <name val="Century Gothic"/>
      <family val="2"/>
    </font>
    <font>
      <b/>
      <vertAlign val="superscript"/>
      <sz val="9"/>
      <name val="Century Gothic"/>
      <family val="2"/>
    </font>
    <font>
      <b/>
      <vertAlign val="superscript"/>
      <sz val="11"/>
      <name val="Century Gothic"/>
      <family val="2"/>
    </font>
    <font>
      <b/>
      <sz val="9"/>
      <color rgb="FF000000"/>
      <name val="Century Gothic"/>
      <family val="2"/>
    </font>
    <font>
      <b/>
      <vertAlign val="superscript"/>
      <sz val="9"/>
      <color rgb="FF000000"/>
      <name val="Century Gothic"/>
      <family val="2"/>
    </font>
    <font>
      <sz val="10"/>
      <name val="Helv"/>
      <charset val="134"/>
    </font>
    <font>
      <b/>
      <strike/>
      <sz val="9"/>
      <name val="Century Gothic"/>
      <family val="2"/>
    </font>
    <font>
      <b/>
      <i/>
      <sz val="10"/>
      <name val="Century Gothic"/>
      <family val="2"/>
    </font>
    <font>
      <i/>
      <vertAlign val="superscript"/>
      <sz val="10"/>
      <name val="Century Gothic"/>
      <family val="2"/>
    </font>
    <font>
      <b/>
      <sz val="11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color indexed="8"/>
      <name val="Century Gothic"/>
      <family val="2"/>
    </font>
    <font>
      <b/>
      <sz val="10"/>
      <color theme="1"/>
      <name val="Century Gothic"/>
      <family val="2"/>
    </font>
    <font>
      <sz val="11"/>
      <name val="Calibri"/>
      <family val="2"/>
      <scheme val="minor"/>
    </font>
    <font>
      <b/>
      <sz val="9"/>
      <color theme="1"/>
      <name val="Century Gothic"/>
      <family val="2"/>
    </font>
    <font>
      <sz val="11"/>
      <color theme="1"/>
      <name val="Century Gothic"/>
      <family val="2"/>
    </font>
    <font>
      <sz val="10"/>
      <name val="MS Sans Serif"/>
      <family val="2"/>
    </font>
    <font>
      <vertAlign val="superscript"/>
      <sz val="10"/>
      <name val="Century Gothic"/>
      <family val="2"/>
    </font>
    <font>
      <sz val="12"/>
      <color theme="1"/>
      <name val="Century Gothic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rgb="FFFF0000"/>
      <name val="Century Gothic"/>
      <family val="2"/>
    </font>
    <font>
      <i/>
      <sz val="9"/>
      <color theme="1"/>
      <name val="Century Gothic"/>
      <family val="2"/>
    </font>
    <font>
      <b/>
      <vertAlign val="superscript"/>
      <sz val="9"/>
      <color theme="1"/>
      <name val="Century Gothic"/>
      <family val="2"/>
    </font>
    <font>
      <i/>
      <vertAlign val="superscript"/>
      <sz val="9"/>
      <color theme="1"/>
      <name val="Century Gothic"/>
      <family val="2"/>
    </font>
    <font>
      <sz val="12"/>
      <name val="Century Gothic"/>
      <family val="2"/>
    </font>
    <font>
      <i/>
      <sz val="8"/>
      <name val="Century Gothic"/>
      <family val="2"/>
    </font>
    <font>
      <i/>
      <sz val="11"/>
      <color rgb="FF212121"/>
      <name val="Century Gothic"/>
      <family val="2"/>
    </font>
    <font>
      <sz val="11"/>
      <color rgb="FF212121"/>
      <name val="Century Gothic"/>
      <family val="2"/>
    </font>
    <font>
      <sz val="10"/>
      <color theme="1"/>
      <name val="Cn"/>
    </font>
    <font>
      <i/>
      <sz val="10"/>
      <color theme="1"/>
      <name val="Cn"/>
    </font>
    <font>
      <sz val="10"/>
      <color rgb="FF212121"/>
      <name val="Cn"/>
    </font>
    <font>
      <b/>
      <sz val="10"/>
      <name val="Cn"/>
    </font>
    <font>
      <i/>
      <sz val="10"/>
      <name val="Cn"/>
    </font>
    <font>
      <b/>
      <sz val="10"/>
      <color theme="1"/>
      <name val="Cn"/>
    </font>
    <font>
      <sz val="10"/>
      <name val="Cn"/>
    </font>
    <font>
      <sz val="10"/>
      <color rgb="FF000000"/>
      <name val="Cn"/>
    </font>
    <font>
      <b/>
      <sz val="10"/>
      <color rgb="FF000000"/>
      <name val="Cn"/>
    </font>
    <font>
      <sz val="10"/>
      <color rgb="FF000000"/>
      <name val="Century Gothic"/>
      <family val="2"/>
    </font>
    <font>
      <sz val="9"/>
      <color rgb="FF000000"/>
      <name val="Century Gothic"/>
      <family val="2"/>
    </font>
    <font>
      <i/>
      <sz val="9"/>
      <color rgb="FF212121"/>
      <name val="Century Gothic"/>
      <family val="2"/>
    </font>
    <font>
      <i/>
      <sz val="10"/>
      <color rgb="FF212121"/>
      <name val="Century Gothic"/>
      <family val="2"/>
    </font>
    <font>
      <i/>
      <sz val="10"/>
      <color theme="1"/>
      <name val="Century Gothic"/>
      <family val="2"/>
    </font>
    <font>
      <sz val="10"/>
      <color rgb="FF212121"/>
      <name val="Century Gothic"/>
      <family val="2"/>
    </font>
    <font>
      <b/>
      <sz val="10"/>
      <color rgb="FF000000"/>
      <name val="Century Gothic"/>
      <family val="2"/>
    </font>
    <font>
      <b/>
      <sz val="10"/>
      <color rgb="FFFF0000"/>
      <name val="Century Gothic"/>
      <family val="2"/>
    </font>
    <font>
      <i/>
      <sz val="10"/>
      <color rgb="FFFF0000"/>
      <name val="Century Gothic"/>
      <family val="2"/>
    </font>
    <font>
      <sz val="9"/>
      <name val="Helv"/>
      <charset val="134"/>
    </font>
    <font>
      <u/>
      <sz val="9"/>
      <color indexed="12"/>
      <name val="Helv"/>
      <charset val="134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name val="Century Gothic"/>
      <family val="2"/>
    </font>
    <font>
      <b/>
      <sz val="9.5"/>
      <name val="Century Gothic"/>
      <family val="2"/>
    </font>
    <font>
      <sz val="9.5"/>
      <color theme="1"/>
      <name val="Calibri"/>
      <family val="2"/>
      <scheme val="minor"/>
    </font>
    <font>
      <i/>
      <sz val="9.5"/>
      <name val="Century Gothic"/>
      <family val="2"/>
    </font>
    <font>
      <b/>
      <sz val="8.5"/>
      <name val="Century Gothic"/>
      <family val="2"/>
    </font>
    <font>
      <i/>
      <sz val="8.5"/>
      <name val="Century Gothic"/>
      <family val="2"/>
    </font>
    <font>
      <sz val="8.5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</borders>
  <cellStyleXfs count="78">
    <xf numFmtId="0" fontId="0" fillId="0" borderId="0"/>
    <xf numFmtId="165" fontId="15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7" fillId="0" borderId="0"/>
    <xf numFmtId="0" fontId="11" fillId="0" borderId="0"/>
    <xf numFmtId="0" fontId="11" fillId="0" borderId="0"/>
    <xf numFmtId="167" fontId="11" fillId="0" borderId="0"/>
    <xf numFmtId="167" fontId="11" fillId="0" borderId="0"/>
    <xf numFmtId="166" fontId="12" fillId="0" borderId="0"/>
    <xf numFmtId="167" fontId="12" fillId="0" borderId="0"/>
    <xf numFmtId="0" fontId="10" fillId="0" borderId="0"/>
    <xf numFmtId="0" fontId="8" fillId="0" borderId="0"/>
    <xf numFmtId="165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5" fontId="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167" fontId="38" fillId="0" borderId="0"/>
    <xf numFmtId="165" fontId="8" fillId="0" borderId="0" applyFont="0" applyFill="0" applyBorder="0" applyAlignment="0" applyProtection="0"/>
    <xf numFmtId="0" fontId="38" fillId="0" borderId="0"/>
    <xf numFmtId="0" fontId="39" fillId="0" borderId="0"/>
    <xf numFmtId="0" fontId="40" fillId="0" borderId="0">
      <alignment vertical="center"/>
    </xf>
    <xf numFmtId="0" fontId="8" fillId="0" borderId="0"/>
    <xf numFmtId="0" fontId="41" fillId="0" borderId="0"/>
    <xf numFmtId="165" fontId="6" fillId="0" borderId="0" applyFont="0" applyFill="0" applyBorder="0" applyAlignment="0" applyProtection="0"/>
    <xf numFmtId="0" fontId="6" fillId="0" borderId="0"/>
    <xf numFmtId="0" fontId="8" fillId="0" borderId="0"/>
    <xf numFmtId="0" fontId="5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38" fillId="0" borderId="0"/>
    <xf numFmtId="0" fontId="4" fillId="0" borderId="0"/>
    <xf numFmtId="43" fontId="8" fillId="0" borderId="0" applyFont="0" applyFill="0" applyBorder="0" applyAlignment="0" applyProtection="0"/>
    <xf numFmtId="164" fontId="4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76" fontId="2" fillId="0" borderId="0"/>
    <xf numFmtId="0" fontId="8" fillId="0" borderId="0"/>
    <xf numFmtId="0" fontId="1" fillId="0" borderId="0"/>
    <xf numFmtId="0" fontId="51" fillId="0" borderId="0"/>
    <xf numFmtId="0" fontId="8" fillId="0" borderId="0"/>
    <xf numFmtId="0" fontId="54" fillId="0" borderId="0">
      <alignment vertical="center"/>
    </xf>
    <xf numFmtId="0" fontId="8" fillId="0" borderId="0"/>
    <xf numFmtId="176" fontId="1" fillId="0" borderId="0"/>
    <xf numFmtId="177" fontId="65" fillId="0" borderId="0"/>
    <xf numFmtId="0" fontId="42" fillId="0" borderId="0"/>
    <xf numFmtId="164" fontId="1" fillId="0" borderId="0" applyFont="0" applyFill="0" applyBorder="0" applyAlignment="0" applyProtection="0"/>
    <xf numFmtId="167" fontId="38" fillId="0" borderId="0"/>
    <xf numFmtId="0" fontId="8" fillId="0" borderId="0"/>
    <xf numFmtId="0" fontId="76" fillId="0" borderId="0">
      <alignment vertical="center"/>
    </xf>
    <xf numFmtId="179" fontId="1" fillId="0" borderId="0"/>
    <xf numFmtId="179" fontId="1" fillId="0" borderId="0"/>
    <xf numFmtId="167" fontId="38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108" fillId="0" borderId="0"/>
    <xf numFmtId="0" fontId="10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</cellStyleXfs>
  <cellXfs count="1043">
    <xf numFmtId="0" fontId="0" fillId="0" borderId="0" xfId="0"/>
    <xf numFmtId="0" fontId="19" fillId="0" borderId="0" xfId="16" applyFont="1" applyAlignment="1">
      <alignment horizontal="right"/>
    </xf>
    <xf numFmtId="167" fontId="18" fillId="0" borderId="0" xfId="18" applyFont="1"/>
    <xf numFmtId="0" fontId="20" fillId="0" borderId="0" xfId="16" applyFont="1" applyAlignment="1">
      <alignment horizontal="right"/>
    </xf>
    <xf numFmtId="0" fontId="19" fillId="0" borderId="0" xfId="16" applyFont="1" applyAlignment="1"/>
    <xf numFmtId="0" fontId="20" fillId="0" borderId="0" xfId="16" applyFont="1" applyAlignment="1"/>
    <xf numFmtId="167" fontId="21" fillId="0" borderId="0" xfId="18" applyFont="1" applyAlignment="1">
      <alignment horizontal="left"/>
    </xf>
    <xf numFmtId="37" fontId="18" fillId="0" borderId="0" xfId="18" applyNumberFormat="1" applyFont="1" applyFill="1" applyBorder="1" applyProtection="1"/>
    <xf numFmtId="37" fontId="18" fillId="0" borderId="0" xfId="18" applyNumberFormat="1" applyFont="1" applyFill="1" applyBorder="1" applyAlignment="1" applyProtection="1"/>
    <xf numFmtId="167" fontId="22" fillId="0" borderId="0" xfId="18" applyFont="1"/>
    <xf numFmtId="167" fontId="23" fillId="0" borderId="0" xfId="18" applyFont="1" applyAlignment="1">
      <alignment horizontal="right" vertical="top"/>
    </xf>
    <xf numFmtId="167" fontId="22" fillId="0" borderId="0" xfId="18" applyFont="1" applyAlignment="1">
      <alignment horizontal="left"/>
    </xf>
    <xf numFmtId="167" fontId="23" fillId="0" borderId="0" xfId="18" applyFont="1" applyAlignment="1">
      <alignment horizontal="left"/>
    </xf>
    <xf numFmtId="167" fontId="21" fillId="0" borderId="0" xfId="18" applyFont="1" applyAlignment="1">
      <alignment vertical="top"/>
    </xf>
    <xf numFmtId="167" fontId="18" fillId="0" borderId="0" xfId="18" applyNumberFormat="1" applyFont="1" applyFill="1"/>
    <xf numFmtId="167" fontId="20" fillId="0" borderId="0" xfId="18" applyNumberFormat="1" applyFont="1" applyAlignment="1">
      <alignment horizontal="left"/>
    </xf>
    <xf numFmtId="167" fontId="20" fillId="0" borderId="0" xfId="18" applyNumberFormat="1" applyFont="1"/>
    <xf numFmtId="167" fontId="18" fillId="0" borderId="0" xfId="18" applyNumberFormat="1" applyFont="1"/>
    <xf numFmtId="167" fontId="19" fillId="0" borderId="0" xfId="18" applyNumberFormat="1" applyFont="1" applyFill="1" applyAlignment="1">
      <alignment horizontal="left"/>
    </xf>
    <xf numFmtId="167" fontId="19" fillId="0" borderId="0" xfId="18" applyNumberFormat="1" applyFont="1" applyFill="1"/>
    <xf numFmtId="167" fontId="20" fillId="0" borderId="0" xfId="18" applyNumberFormat="1" applyFont="1" applyFill="1" applyBorder="1"/>
    <xf numFmtId="167" fontId="20" fillId="0" borderId="0" xfId="18" applyNumberFormat="1" applyFont="1" applyFill="1" applyBorder="1" applyAlignment="1">
      <alignment horizontal="left"/>
    </xf>
    <xf numFmtId="167" fontId="18" fillId="0" borderId="0" xfId="18" applyNumberFormat="1" applyFont="1" applyFill="1" applyBorder="1"/>
    <xf numFmtId="167" fontId="20" fillId="0" borderId="0" xfId="18" applyNumberFormat="1" applyFont="1" applyFill="1" applyBorder="1" applyAlignment="1">
      <alignment horizontal="right"/>
    </xf>
    <xf numFmtId="167" fontId="19" fillId="0" borderId="0" xfId="18" applyNumberFormat="1" applyFont="1" applyFill="1" applyBorder="1" applyAlignment="1">
      <alignment horizontal="right"/>
    </xf>
    <xf numFmtId="167" fontId="19" fillId="0" borderId="0" xfId="18" applyNumberFormat="1" applyFont="1" applyFill="1" applyBorder="1" applyAlignment="1">
      <alignment horizontal="left"/>
    </xf>
    <xf numFmtId="167" fontId="18" fillId="0" borderId="1" xfId="18" applyNumberFormat="1" applyFont="1" applyFill="1" applyBorder="1" applyAlignment="1">
      <alignment horizontal="right"/>
    </xf>
    <xf numFmtId="3" fontId="27" fillId="0" borderId="0" xfId="18" applyNumberFormat="1" applyFont="1" applyFill="1" applyBorder="1" applyAlignment="1" applyProtection="1">
      <alignment horizontal="right" vertical="center"/>
    </xf>
    <xf numFmtId="3" fontId="20" fillId="0" borderId="0" xfId="18" applyNumberFormat="1" applyFont="1" applyFill="1" applyBorder="1" applyAlignment="1" applyProtection="1">
      <alignment horizontal="right" vertical="center"/>
    </xf>
    <xf numFmtId="3" fontId="28" fillId="0" borderId="0" xfId="18" applyNumberFormat="1" applyFont="1" applyFill="1" applyBorder="1" applyAlignment="1">
      <alignment horizontal="right" vertical="justify"/>
    </xf>
    <xf numFmtId="3" fontId="28" fillId="0" borderId="0" xfId="18" applyNumberFormat="1" applyFont="1" applyFill="1" applyBorder="1" applyAlignment="1" applyProtection="1">
      <alignment horizontal="right" vertical="justify"/>
    </xf>
    <xf numFmtId="37" fontId="28" fillId="0" borderId="0" xfId="18" applyNumberFormat="1" applyFont="1" applyFill="1" applyBorder="1" applyAlignment="1" applyProtection="1">
      <alignment horizontal="right" vertical="justify"/>
    </xf>
    <xf numFmtId="3" fontId="28" fillId="0" borderId="0" xfId="18" applyNumberFormat="1" applyFont="1" applyFill="1" applyBorder="1" applyAlignment="1" applyProtection="1">
      <alignment vertical="justify"/>
    </xf>
    <xf numFmtId="3" fontId="18" fillId="0" borderId="0" xfId="18" applyNumberFormat="1" applyFont="1" applyBorder="1" applyAlignment="1" applyProtection="1">
      <alignment horizontal="right" vertical="center"/>
    </xf>
    <xf numFmtId="3" fontId="18" fillId="0" borderId="0" xfId="18" applyNumberFormat="1" applyFont="1" applyFill="1" applyBorder="1" applyAlignment="1" applyProtection="1">
      <alignment horizontal="right" vertical="center"/>
    </xf>
    <xf numFmtId="167" fontId="24" fillId="0" borderId="0" xfId="18" applyNumberFormat="1" applyFont="1" applyFill="1" applyAlignment="1">
      <alignment horizontal="center"/>
    </xf>
    <xf numFmtId="167" fontId="20" fillId="0" borderId="3" xfId="18" applyNumberFormat="1" applyFont="1" applyFill="1" applyBorder="1"/>
    <xf numFmtId="167" fontId="20" fillId="2" borderId="3" xfId="22" applyNumberFormat="1" applyFont="1" applyFill="1" applyBorder="1" applyAlignment="1">
      <alignment horizontal="left"/>
    </xf>
    <xf numFmtId="167" fontId="20" fillId="0" borderId="3" xfId="18" applyNumberFormat="1" applyFont="1" applyFill="1" applyBorder="1" applyAlignment="1">
      <alignment horizontal="right"/>
    </xf>
    <xf numFmtId="167" fontId="19" fillId="2" borderId="0" xfId="22" applyNumberFormat="1" applyFont="1" applyFill="1" applyBorder="1" applyAlignment="1">
      <alignment horizontal="left" vertical="top"/>
    </xf>
    <xf numFmtId="167" fontId="18" fillId="0" borderId="0" xfId="18" applyNumberFormat="1" applyFont="1" applyBorder="1"/>
    <xf numFmtId="167" fontId="18" fillId="0" borderId="1" xfId="18" applyNumberFormat="1" applyFont="1" applyFill="1" applyBorder="1"/>
    <xf numFmtId="167" fontId="20" fillId="0" borderId="0" xfId="18" applyNumberFormat="1" applyFont="1" applyFill="1" applyBorder="1" applyAlignment="1">
      <alignment horizontal="left" vertical="center"/>
    </xf>
    <xf numFmtId="167" fontId="18" fillId="0" borderId="0" xfId="18" applyNumberFormat="1" applyFont="1" applyFill="1" applyBorder="1" applyAlignment="1">
      <alignment horizontal="left"/>
    </xf>
    <xf numFmtId="167" fontId="18" fillId="0" borderId="0" xfId="18" applyNumberFormat="1" applyFont="1" applyFill="1" applyBorder="1" applyAlignment="1">
      <alignment horizontal="left" vertical="center"/>
    </xf>
    <xf numFmtId="37" fontId="18" fillId="0" borderId="0" xfId="18" applyNumberFormat="1" applyFont="1" applyFill="1" applyBorder="1" applyAlignment="1" applyProtection="1">
      <alignment horizontal="center" vertical="center"/>
    </xf>
    <xf numFmtId="37" fontId="25" fillId="0" borderId="0" xfId="18" applyNumberFormat="1" applyFont="1" applyFill="1" applyBorder="1" applyAlignment="1" applyProtection="1">
      <alignment horizontal="left" vertical="center"/>
    </xf>
    <xf numFmtId="167" fontId="18" fillId="0" borderId="2" xfId="18" applyNumberFormat="1" applyFont="1" applyFill="1" applyBorder="1"/>
    <xf numFmtId="167" fontId="20" fillId="0" borderId="2" xfId="18" applyNumberFormat="1" applyFont="1" applyFill="1" applyBorder="1" applyAlignment="1">
      <alignment horizontal="left"/>
    </xf>
    <xf numFmtId="167" fontId="18" fillId="0" borderId="2" xfId="18" applyNumberFormat="1" applyFont="1" applyBorder="1" applyAlignment="1">
      <alignment vertical="top"/>
    </xf>
    <xf numFmtId="37" fontId="18" fillId="0" borderId="2" xfId="18" applyNumberFormat="1" applyFont="1" applyBorder="1" applyAlignment="1" applyProtection="1">
      <alignment horizontal="center" vertical="top"/>
    </xf>
    <xf numFmtId="37" fontId="18" fillId="0" borderId="2" xfId="18" applyNumberFormat="1" applyFont="1" applyBorder="1" applyAlignment="1" applyProtection="1">
      <alignment horizontal="left" vertical="top"/>
    </xf>
    <xf numFmtId="37" fontId="18" fillId="0" borderId="2" xfId="18" applyNumberFormat="1" applyFont="1" applyFill="1" applyBorder="1" applyAlignment="1" applyProtection="1">
      <alignment horizontal="right"/>
    </xf>
    <xf numFmtId="167" fontId="21" fillId="0" borderId="0" xfId="18" applyNumberFormat="1" applyFont="1" applyFill="1" applyBorder="1" applyAlignment="1">
      <alignment horizontal="right"/>
    </xf>
    <xf numFmtId="167" fontId="20" fillId="0" borderId="0" xfId="18" applyNumberFormat="1" applyFont="1" applyAlignment="1">
      <alignment horizontal="right"/>
    </xf>
    <xf numFmtId="167" fontId="29" fillId="0" borderId="0" xfId="18" applyNumberFormat="1" applyFont="1"/>
    <xf numFmtId="167" fontId="19" fillId="0" borderId="1" xfId="18" applyNumberFormat="1" applyFont="1" applyBorder="1" applyAlignment="1">
      <alignment horizontal="right"/>
    </xf>
    <xf numFmtId="167" fontId="19" fillId="0" borderId="1" xfId="18" applyNumberFormat="1" applyFont="1" applyFill="1" applyBorder="1" applyAlignment="1">
      <alignment horizontal="right"/>
    </xf>
    <xf numFmtId="37" fontId="18" fillId="0" borderId="0" xfId="19" applyNumberFormat="1" applyFont="1" applyBorder="1" applyAlignment="1" applyProtection="1">
      <alignment vertical="center"/>
    </xf>
    <xf numFmtId="37" fontId="18" fillId="0" borderId="0" xfId="19" applyNumberFormat="1" applyFont="1" applyBorder="1" applyAlignment="1" applyProtection="1">
      <alignment horizontal="right" vertical="center"/>
    </xf>
    <xf numFmtId="167" fontId="33" fillId="0" borderId="0" xfId="17" applyNumberFormat="1" applyFont="1" applyFill="1" applyAlignment="1">
      <alignment horizontal="right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right"/>
    </xf>
    <xf numFmtId="167" fontId="32" fillId="0" borderId="0" xfId="17" applyNumberFormat="1" applyFont="1" applyFill="1" applyAlignment="1">
      <alignment horizontal="right"/>
    </xf>
    <xf numFmtId="38" fontId="43" fillId="3" borderId="0" xfId="31" applyNumberFormat="1" applyFont="1" applyFill="1" applyBorder="1" applyAlignment="1" applyProtection="1">
      <alignment horizontal="right"/>
    </xf>
    <xf numFmtId="0" fontId="32" fillId="0" borderId="0" xfId="0" applyFont="1" applyFill="1" applyAlignment="1">
      <alignment horizontal="right"/>
    </xf>
    <xf numFmtId="0" fontId="33" fillId="0" borderId="0" xfId="0" applyFont="1" applyFill="1" applyAlignment="1">
      <alignment horizontal="right"/>
    </xf>
    <xf numFmtId="167" fontId="32" fillId="0" borderId="0" xfId="18" applyFont="1" applyFill="1" applyAlignment="1">
      <alignment horizontal="right"/>
    </xf>
    <xf numFmtId="167" fontId="33" fillId="0" borderId="0" xfId="18" applyFont="1" applyFill="1" applyAlignment="1">
      <alignment horizontal="right" vertical="top"/>
    </xf>
    <xf numFmtId="37" fontId="18" fillId="0" borderId="2" xfId="18" applyNumberFormat="1" applyFont="1" applyFill="1" applyBorder="1" applyAlignment="1" applyProtection="1">
      <alignment horizontal="left"/>
    </xf>
    <xf numFmtId="167" fontId="21" fillId="0" borderId="0" xfId="18" applyNumberFormat="1" applyFont="1" applyFill="1" applyBorder="1" applyAlignment="1">
      <alignment horizontal="right"/>
    </xf>
    <xf numFmtId="167" fontId="20" fillId="0" borderId="3" xfId="18" applyNumberFormat="1" applyFont="1" applyFill="1" applyBorder="1" applyAlignment="1">
      <alignment horizontal="center" vertical="top" wrapText="1"/>
    </xf>
    <xf numFmtId="167" fontId="20" fillId="0" borderId="3" xfId="18" applyNumberFormat="1" applyFont="1" applyFill="1" applyBorder="1" applyAlignment="1">
      <alignment horizontal="center"/>
    </xf>
    <xf numFmtId="167" fontId="20" fillId="0" borderId="0" xfId="18" applyNumberFormat="1" applyFont="1" applyFill="1" applyBorder="1" applyAlignment="1">
      <alignment horizontal="center" vertical="top"/>
    </xf>
    <xf numFmtId="167" fontId="20" fillId="0" borderId="0" xfId="18" applyNumberFormat="1" applyFont="1" applyFill="1" applyBorder="1" applyAlignment="1">
      <alignment horizontal="center"/>
    </xf>
    <xf numFmtId="167" fontId="19" fillId="0" borderId="1" xfId="18" applyNumberFormat="1" applyFont="1" applyFill="1" applyBorder="1" applyAlignment="1">
      <alignment horizontal="center" vertical="top" wrapText="1"/>
    </xf>
    <xf numFmtId="167" fontId="30" fillId="0" borderId="1" xfId="18" applyNumberFormat="1" applyFont="1" applyBorder="1" applyAlignment="1">
      <alignment horizontal="center" vertical="top"/>
    </xf>
    <xf numFmtId="0" fontId="1" fillId="0" borderId="0" xfId="52"/>
    <xf numFmtId="0" fontId="45" fillId="0" borderId="0" xfId="52" applyFont="1"/>
    <xf numFmtId="0" fontId="46" fillId="0" borderId="0" xfId="52" applyFont="1" applyAlignment="1">
      <alignment horizontal="right"/>
    </xf>
    <xf numFmtId="0" fontId="46" fillId="0" borderId="0" xfId="52" applyFont="1" applyAlignment="1">
      <alignment horizontal="left"/>
    </xf>
    <xf numFmtId="0" fontId="46" fillId="0" borderId="0" xfId="52" applyFont="1"/>
    <xf numFmtId="0" fontId="47" fillId="0" borderId="0" xfId="52" applyFont="1" applyAlignment="1">
      <alignment horizontal="left" vertical="top"/>
    </xf>
    <xf numFmtId="0" fontId="47" fillId="0" borderId="0" xfId="52" applyFont="1" applyAlignment="1">
      <alignment vertical="top"/>
    </xf>
    <xf numFmtId="0" fontId="43" fillId="0" borderId="6" xfId="52" applyFont="1" applyBorder="1"/>
    <xf numFmtId="167" fontId="48" fillId="0" borderId="6" xfId="52" applyNumberFormat="1" applyFont="1" applyBorder="1" applyAlignment="1">
      <alignment horizontal="left"/>
    </xf>
    <xf numFmtId="167" fontId="48" fillId="0" borderId="6" xfId="52" applyNumberFormat="1" applyFont="1" applyBorder="1" applyAlignment="1">
      <alignment horizontal="right"/>
    </xf>
    <xf numFmtId="0" fontId="43" fillId="0" borderId="0" xfId="52" applyFont="1"/>
    <xf numFmtId="167" fontId="48" fillId="0" borderId="0" xfId="52" applyNumberFormat="1" applyFont="1" applyAlignment="1">
      <alignment horizontal="left"/>
    </xf>
    <xf numFmtId="167" fontId="48" fillId="0" borderId="0" xfId="52" applyNumberFormat="1" applyFont="1" applyAlignment="1">
      <alignment horizontal="center"/>
    </xf>
    <xf numFmtId="167" fontId="48" fillId="0" borderId="0" xfId="52" applyNumberFormat="1" applyFont="1" applyAlignment="1">
      <alignment horizontal="right"/>
    </xf>
    <xf numFmtId="167" fontId="48" fillId="0" borderId="0" xfId="52" applyNumberFormat="1" applyFont="1" applyAlignment="1">
      <alignment horizontal="center"/>
    </xf>
    <xf numFmtId="167" fontId="50" fillId="0" borderId="0" xfId="52" applyNumberFormat="1" applyFont="1" applyAlignment="1">
      <alignment horizontal="left" vertical="top"/>
    </xf>
    <xf numFmtId="167" fontId="50" fillId="0" borderId="0" xfId="52" applyNumberFormat="1" applyFont="1" applyAlignment="1">
      <alignment horizontal="center"/>
    </xf>
    <xf numFmtId="167" fontId="50" fillId="0" borderId="0" xfId="52" applyNumberFormat="1" applyFont="1" applyAlignment="1">
      <alignment horizontal="right" vertical="top"/>
    </xf>
    <xf numFmtId="167" fontId="50" fillId="0" borderId="9" xfId="52" applyNumberFormat="1" applyFont="1" applyBorder="1" applyAlignment="1">
      <alignment horizontal="center" vertical="top"/>
    </xf>
    <xf numFmtId="167" fontId="50" fillId="0" borderId="0" xfId="52" applyNumberFormat="1" applyFont="1" applyAlignment="1">
      <alignment horizontal="center" vertical="top"/>
    </xf>
    <xf numFmtId="167" fontId="50" fillId="0" borderId="0" xfId="52" applyNumberFormat="1" applyFont="1" applyAlignment="1">
      <alignment horizontal="right"/>
    </xf>
    <xf numFmtId="0" fontId="43" fillId="0" borderId="9" xfId="52" applyFont="1" applyBorder="1"/>
    <xf numFmtId="0" fontId="43" fillId="0" borderId="9" xfId="52" applyFont="1" applyBorder="1" applyAlignment="1">
      <alignment horizontal="center"/>
    </xf>
    <xf numFmtId="0" fontId="43" fillId="0" borderId="5" xfId="52" applyFont="1" applyBorder="1"/>
    <xf numFmtId="0" fontId="43" fillId="0" borderId="5" xfId="52" applyFont="1" applyBorder="1" applyAlignment="1">
      <alignment horizontal="center"/>
    </xf>
    <xf numFmtId="0" fontId="43" fillId="0" borderId="5" xfId="52" applyFont="1" applyBorder="1" applyAlignment="1">
      <alignment horizontal="right"/>
    </xf>
    <xf numFmtId="3" fontId="48" fillId="0" borderId="0" xfId="52" applyNumberFormat="1" applyFont="1" applyAlignment="1">
      <alignment horizontal="left"/>
    </xf>
    <xf numFmtId="0" fontId="48" fillId="0" borderId="0" xfId="53" applyFont="1" applyAlignment="1">
      <alignment horizontal="center" vertical="center" wrapText="1"/>
    </xf>
    <xf numFmtId="172" fontId="48" fillId="0" borderId="0" xfId="52" applyNumberFormat="1" applyFont="1"/>
    <xf numFmtId="172" fontId="48" fillId="0" borderId="0" xfId="52" applyNumberFormat="1" applyFont="1" applyAlignment="1">
      <alignment horizontal="left"/>
    </xf>
    <xf numFmtId="172" fontId="44" fillId="0" borderId="0" xfId="52" applyNumberFormat="1" applyFont="1"/>
    <xf numFmtId="172" fontId="48" fillId="0" borderId="0" xfId="52" applyNumberFormat="1" applyFont="1" applyAlignment="1">
      <alignment horizontal="right"/>
    </xf>
    <xf numFmtId="0" fontId="43" fillId="0" borderId="0" xfId="53" applyFont="1" applyAlignment="1">
      <alignment horizontal="center" vertical="center" wrapText="1"/>
    </xf>
    <xf numFmtId="172" fontId="43" fillId="0" borderId="0" xfId="52" applyNumberFormat="1" applyFont="1"/>
    <xf numFmtId="172" fontId="43" fillId="0" borderId="0" xfId="52" applyNumberFormat="1" applyFont="1" applyAlignment="1">
      <alignment horizontal="right"/>
    </xf>
    <xf numFmtId="3" fontId="43" fillId="0" borderId="0" xfId="52" applyNumberFormat="1" applyFont="1" applyAlignment="1">
      <alignment horizontal="left"/>
    </xf>
    <xf numFmtId="172" fontId="43" fillId="0" borderId="0" xfId="54" applyNumberFormat="1" applyFont="1" applyAlignment="1">
      <alignment horizontal="right"/>
    </xf>
    <xf numFmtId="0" fontId="8" fillId="0" borderId="0" xfId="52" applyFont="1"/>
    <xf numFmtId="0" fontId="50" fillId="0" borderId="0" xfId="52" applyFont="1" applyAlignment="1">
      <alignment vertical="top"/>
    </xf>
    <xf numFmtId="0" fontId="43" fillId="0" borderId="2" xfId="52" applyFont="1" applyBorder="1"/>
    <xf numFmtId="0" fontId="50" fillId="0" borderId="2" xfId="52" applyFont="1" applyBorder="1"/>
    <xf numFmtId="0" fontId="43" fillId="0" borderId="2" xfId="52" applyFont="1" applyBorder="1" applyAlignment="1">
      <alignment horizontal="center"/>
    </xf>
    <xf numFmtId="0" fontId="43" fillId="0" borderId="2" xfId="52" applyFont="1" applyBorder="1" applyAlignment="1">
      <alignment horizontal="right"/>
    </xf>
    <xf numFmtId="0" fontId="52" fillId="0" borderId="0" xfId="52" applyFont="1"/>
    <xf numFmtId="0" fontId="53" fillId="0" borderId="0" xfId="52" applyFont="1"/>
    <xf numFmtId="0" fontId="55" fillId="0" borderId="0" xfId="55" applyFont="1" applyAlignment="1">
      <alignment horizontal="right"/>
    </xf>
    <xf numFmtId="0" fontId="56" fillId="0" borderId="0" xfId="52" applyFont="1"/>
    <xf numFmtId="0" fontId="57" fillId="0" borderId="0" xfId="56" applyFont="1" applyAlignment="1">
      <alignment horizontal="right"/>
    </xf>
    <xf numFmtId="0" fontId="58" fillId="0" borderId="0" xfId="57" applyNumberFormat="1" applyFont="1"/>
    <xf numFmtId="0" fontId="60" fillId="0" borderId="0" xfId="52" applyFont="1"/>
    <xf numFmtId="0" fontId="55" fillId="0" borderId="0" xfId="52" applyFont="1"/>
    <xf numFmtId="0" fontId="57" fillId="0" borderId="0" xfId="52" applyFont="1" applyAlignment="1">
      <alignment vertical="top"/>
    </xf>
    <xf numFmtId="0" fontId="62" fillId="0" borderId="0" xfId="52" applyFont="1"/>
    <xf numFmtId="0" fontId="55" fillId="0" borderId="0" xfId="52" applyFont="1" applyAlignment="1">
      <alignment vertical="top"/>
    </xf>
    <xf numFmtId="0" fontId="57" fillId="0" borderId="0" xfId="52" applyFont="1"/>
    <xf numFmtId="0" fontId="63" fillId="0" borderId="0" xfId="52" applyFont="1"/>
    <xf numFmtId="172" fontId="56" fillId="0" borderId="0" xfId="52" applyNumberFormat="1" applyFont="1"/>
    <xf numFmtId="172" fontId="1" fillId="0" borderId="0" xfId="52" applyNumberFormat="1"/>
    <xf numFmtId="167" fontId="45" fillId="0" borderId="0" xfId="55" applyNumberFormat="1" applyFont="1" applyAlignment="1"/>
    <xf numFmtId="167" fontId="46" fillId="0" borderId="0" xfId="55" applyNumberFormat="1" applyFont="1" applyAlignment="1">
      <alignment horizontal="right"/>
    </xf>
    <xf numFmtId="167" fontId="46" fillId="0" borderId="0" xfId="55" applyNumberFormat="1" applyFont="1" applyAlignment="1">
      <alignment horizontal="left"/>
    </xf>
    <xf numFmtId="167" fontId="45" fillId="0" borderId="0" xfId="55" applyNumberFormat="1" applyFont="1" applyAlignment="1">
      <alignment horizontal="right"/>
    </xf>
    <xf numFmtId="167" fontId="47" fillId="0" borderId="0" xfId="55" applyNumberFormat="1" applyFont="1" applyAlignment="1">
      <alignment horizontal="right"/>
    </xf>
    <xf numFmtId="167" fontId="47" fillId="0" borderId="0" xfId="55" applyNumberFormat="1" applyFont="1" applyAlignment="1">
      <alignment horizontal="left"/>
    </xf>
    <xf numFmtId="167" fontId="46" fillId="0" borderId="0" xfId="55" applyNumberFormat="1" applyFont="1" applyAlignment="1"/>
    <xf numFmtId="167" fontId="48" fillId="0" borderId="6" xfId="55" applyNumberFormat="1" applyFont="1" applyBorder="1" applyAlignment="1"/>
    <xf numFmtId="167" fontId="50" fillId="0" borderId="6" xfId="55" applyNumberFormat="1" applyFont="1" applyBorder="1" applyAlignment="1">
      <alignment horizontal="left"/>
    </xf>
    <xf numFmtId="167" fontId="48" fillId="0" borderId="6" xfId="55" applyNumberFormat="1" applyFont="1" applyBorder="1" applyAlignment="1">
      <alignment horizontal="right"/>
    </xf>
    <xf numFmtId="167" fontId="43" fillId="0" borderId="6" xfId="55" applyNumberFormat="1" applyFont="1" applyBorder="1" applyAlignment="1"/>
    <xf numFmtId="167" fontId="48" fillId="0" borderId="0" xfId="55" applyNumberFormat="1" applyFont="1" applyAlignment="1"/>
    <xf numFmtId="167" fontId="43" fillId="0" borderId="0" xfId="55" applyNumberFormat="1" applyFont="1" applyAlignment="1"/>
    <xf numFmtId="167" fontId="50" fillId="0" borderId="0" xfId="55" applyNumberFormat="1" applyFont="1" applyAlignment="1"/>
    <xf numFmtId="167" fontId="50" fillId="0" borderId="0" xfId="55" applyNumberFormat="1" applyFont="1" applyAlignment="1">
      <alignment horizontal="right"/>
    </xf>
    <xf numFmtId="167" fontId="48" fillId="0" borderId="0" xfId="55" applyNumberFormat="1" applyFont="1" applyAlignment="1">
      <alignment horizontal="right"/>
    </xf>
    <xf numFmtId="167" fontId="48" fillId="0" borderId="8" xfId="55" applyNumberFormat="1" applyFont="1" applyBorder="1" applyAlignment="1"/>
    <xf numFmtId="167" fontId="50" fillId="0" borderId="8" xfId="55" applyNumberFormat="1" applyFont="1" applyBorder="1" applyAlignment="1">
      <alignment horizontal="right"/>
    </xf>
    <xf numFmtId="167" fontId="43" fillId="0" borderId="8" xfId="55" applyNumberFormat="1" applyFont="1" applyBorder="1" applyAlignment="1"/>
    <xf numFmtId="167" fontId="43" fillId="0" borderId="4" xfId="55" applyNumberFormat="1" applyFont="1" applyBorder="1" applyAlignment="1"/>
    <xf numFmtId="3" fontId="48" fillId="0" borderId="0" xfId="55" applyNumberFormat="1" applyFont="1" applyAlignment="1">
      <alignment horizontal="right"/>
    </xf>
    <xf numFmtId="37" fontId="48" fillId="0" borderId="0" xfId="55" applyNumberFormat="1" applyFont="1" applyAlignment="1"/>
    <xf numFmtId="3" fontId="8" fillId="0" borderId="0" xfId="55" applyNumberFormat="1" applyFont="1" applyAlignment="1"/>
    <xf numFmtId="3" fontId="43" fillId="0" borderId="0" xfId="55" applyNumberFormat="1" applyFont="1" applyAlignment="1">
      <alignment horizontal="right"/>
    </xf>
    <xf numFmtId="3" fontId="43" fillId="0" borderId="0" xfId="55" applyNumberFormat="1" applyFont="1" applyFill="1" applyAlignment="1">
      <alignment horizontal="right"/>
    </xf>
    <xf numFmtId="3" fontId="43" fillId="0" borderId="0" xfId="55" quotePrefix="1" applyNumberFormat="1" applyFont="1" applyAlignment="1">
      <alignment horizontal="right"/>
    </xf>
    <xf numFmtId="167" fontId="50" fillId="0" borderId="0" xfId="55" applyNumberFormat="1" applyFont="1" applyAlignment="1">
      <alignment vertical="top"/>
    </xf>
    <xf numFmtId="167" fontId="43" fillId="0" borderId="2" xfId="55" applyNumberFormat="1" applyFont="1" applyBorder="1" applyAlignment="1"/>
    <xf numFmtId="167" fontId="43" fillId="0" borderId="2" xfId="55" applyNumberFormat="1" applyFont="1" applyBorder="1" applyAlignment="1">
      <alignment horizontal="right"/>
    </xf>
    <xf numFmtId="167" fontId="37" fillId="0" borderId="0" xfId="55" applyNumberFormat="1" applyFont="1" applyAlignment="1"/>
    <xf numFmtId="0" fontId="55" fillId="0" borderId="0" xfId="58" applyNumberFormat="1" applyFont="1" applyAlignment="1">
      <alignment horizontal="right" readingOrder="1"/>
    </xf>
    <xf numFmtId="167" fontId="52" fillId="0" borderId="0" xfId="55" applyNumberFormat="1" applyFont="1" applyAlignment="1"/>
    <xf numFmtId="0" fontId="57" fillId="0" borderId="0" xfId="58" applyNumberFormat="1" applyFont="1" applyAlignment="1">
      <alignment horizontal="right" readingOrder="1"/>
    </xf>
    <xf numFmtId="167" fontId="53" fillId="0" borderId="0" xfId="55" applyNumberFormat="1" applyFont="1" applyAlignment="1"/>
    <xf numFmtId="0" fontId="66" fillId="0" borderId="0" xfId="58" applyNumberFormat="1" applyFont="1" applyAlignment="1">
      <alignment horizontal="right" readingOrder="1"/>
    </xf>
    <xf numFmtId="172" fontId="48" fillId="0" borderId="0" xfId="55" applyNumberFormat="1" applyFont="1" applyAlignment="1">
      <alignment horizontal="right"/>
    </xf>
    <xf numFmtId="172" fontId="8" fillId="0" borderId="0" xfId="55" applyNumberFormat="1" applyFont="1" applyAlignment="1"/>
    <xf numFmtId="172" fontId="43" fillId="0" borderId="0" xfId="55" applyNumberFormat="1" applyFont="1" applyAlignment="1">
      <alignment horizontal="right"/>
    </xf>
    <xf numFmtId="167" fontId="67" fillId="0" borderId="0" xfId="55" applyNumberFormat="1" applyFont="1" applyAlignment="1"/>
    <xf numFmtId="0" fontId="55" fillId="0" borderId="0" xfId="52" applyFont="1" applyAlignment="1">
      <alignment horizontal="justify"/>
    </xf>
    <xf numFmtId="0" fontId="57" fillId="0" borderId="0" xfId="52" applyFont="1" applyAlignment="1">
      <alignment horizontal="justify" vertical="top"/>
    </xf>
    <xf numFmtId="0" fontId="55" fillId="0" borderId="0" xfId="52" applyFont="1" applyAlignment="1">
      <alignment horizontal="justify" vertical="top" wrapText="1"/>
    </xf>
    <xf numFmtId="0" fontId="55" fillId="0" borderId="0" xfId="52" applyFont="1" applyAlignment="1">
      <alignment horizontal="justify" vertical="top"/>
    </xf>
    <xf numFmtId="0" fontId="57" fillId="0" borderId="0" xfId="52" applyFont="1" applyAlignment="1">
      <alignment horizontal="justify" vertical="top" wrapText="1"/>
    </xf>
    <xf numFmtId="0" fontId="46" fillId="0" borderId="0" xfId="35" applyFont="1" applyAlignment="1">
      <alignment horizontal="right" vertical="center"/>
    </xf>
    <xf numFmtId="0" fontId="46" fillId="0" borderId="0" xfId="35" applyFont="1">
      <alignment vertical="center"/>
    </xf>
    <xf numFmtId="0" fontId="46" fillId="0" borderId="0" xfId="35" applyFont="1" applyAlignment="1">
      <alignment horizontal="center" vertical="center"/>
    </xf>
    <xf numFmtId="0" fontId="46" fillId="0" borderId="0" xfId="35" applyFont="1" applyAlignment="1">
      <alignment vertical="center" wrapText="1"/>
    </xf>
    <xf numFmtId="0" fontId="69" fillId="0" borderId="0" xfId="35" applyFont="1">
      <alignment vertical="center"/>
    </xf>
    <xf numFmtId="0" fontId="47" fillId="0" borderId="0" xfId="35" applyFont="1" applyAlignment="1">
      <alignment horizontal="right" vertical="center"/>
    </xf>
    <xf numFmtId="0" fontId="47" fillId="0" borderId="0" xfId="52" applyFont="1" applyAlignment="1">
      <alignment vertical="center"/>
    </xf>
    <xf numFmtId="0" fontId="70" fillId="0" borderId="0" xfId="52" applyFont="1" applyAlignment="1">
      <alignment vertical="center"/>
    </xf>
    <xf numFmtId="0" fontId="70" fillId="0" borderId="0" xfId="52" applyFont="1" applyAlignment="1">
      <alignment horizontal="center" vertical="center"/>
    </xf>
    <xf numFmtId="0" fontId="71" fillId="0" borderId="0" xfId="35" applyFont="1">
      <alignment vertical="center"/>
    </xf>
    <xf numFmtId="0" fontId="72" fillId="0" borderId="0" xfId="52" applyFont="1" applyAlignment="1">
      <alignment horizontal="right" vertical="center"/>
    </xf>
    <xf numFmtId="0" fontId="43" fillId="0" borderId="6" xfId="52" applyFont="1" applyBorder="1" applyAlignment="1">
      <alignment vertical="center"/>
    </xf>
    <xf numFmtId="0" fontId="43" fillId="0" borderId="6" xfId="52" applyFont="1" applyBorder="1" applyAlignment="1">
      <alignment horizontal="center" vertical="center"/>
    </xf>
    <xf numFmtId="178" fontId="48" fillId="0" borderId="6" xfId="59" applyNumberFormat="1" applyFont="1" applyBorder="1" applyAlignment="1">
      <alignment horizontal="right" vertical="center" wrapText="1"/>
    </xf>
    <xf numFmtId="0" fontId="48" fillId="0" borderId="6" xfId="52" applyFont="1" applyBorder="1" applyAlignment="1">
      <alignment horizontal="right" vertical="center"/>
    </xf>
    <xf numFmtId="0" fontId="48" fillId="0" borderId="0" xfId="59" applyFont="1" applyAlignment="1">
      <alignment vertical="center"/>
    </xf>
    <xf numFmtId="0" fontId="48" fillId="0" borderId="0" xfId="59" applyFont="1" applyAlignment="1">
      <alignment horizontal="center" vertical="center"/>
    </xf>
    <xf numFmtId="0" fontId="48" fillId="0" borderId="0" xfId="59" applyFont="1" applyAlignment="1">
      <alignment horizontal="center" vertical="center"/>
    </xf>
    <xf numFmtId="178" fontId="48" fillId="0" borderId="0" xfId="59" applyNumberFormat="1" applyFont="1" applyAlignment="1">
      <alignment horizontal="right" vertical="center" wrapText="1"/>
    </xf>
    <xf numFmtId="0" fontId="50" fillId="0" borderId="0" xfId="59" applyFont="1" applyAlignment="1">
      <alignment vertical="center"/>
    </xf>
    <xf numFmtId="0" fontId="43" fillId="0" borderId="0" xfId="59" applyFont="1" applyAlignment="1">
      <alignment horizontal="center" vertical="center"/>
    </xf>
    <xf numFmtId="178" fontId="48" fillId="0" borderId="0" xfId="59" applyNumberFormat="1" applyFont="1" applyAlignment="1">
      <alignment horizontal="right" vertical="center"/>
    </xf>
    <xf numFmtId="178" fontId="50" fillId="0" borderId="0" xfId="59" applyNumberFormat="1" applyFont="1" applyAlignment="1">
      <alignment horizontal="right" vertical="center" wrapText="1"/>
    </xf>
    <xf numFmtId="178" fontId="50" fillId="0" borderId="0" xfId="59" applyNumberFormat="1" applyFont="1" applyAlignment="1">
      <alignment horizontal="right" vertical="center"/>
    </xf>
    <xf numFmtId="0" fontId="50" fillId="0" borderId="2" xfId="59" applyFont="1" applyBorder="1" applyAlignment="1">
      <alignment vertical="center"/>
    </xf>
    <xf numFmtId="0" fontId="48" fillId="0" borderId="2" xfId="59" applyFont="1" applyBorder="1" applyAlignment="1">
      <alignment horizontal="center" vertical="center"/>
    </xf>
    <xf numFmtId="0" fontId="43" fillId="0" borderId="2" xfId="59" applyFont="1" applyBorder="1" applyAlignment="1">
      <alignment horizontal="center" vertical="center"/>
    </xf>
    <xf numFmtId="0" fontId="73" fillId="0" borderId="2" xfId="52" applyFont="1" applyBorder="1"/>
    <xf numFmtId="178" fontId="50" fillId="0" borderId="2" xfId="59" applyNumberFormat="1" applyFont="1" applyBorder="1" applyAlignment="1">
      <alignment horizontal="right" vertical="center" wrapText="1"/>
    </xf>
    <xf numFmtId="0" fontId="48" fillId="0" borderId="0" xfId="59" applyFont="1" applyAlignment="1">
      <alignment horizontal="left" vertical="center"/>
    </xf>
    <xf numFmtId="0" fontId="48" fillId="0" borderId="0" xfId="52" applyFont="1" applyAlignment="1">
      <alignment horizontal="center" vertical="center" wrapText="1"/>
    </xf>
    <xf numFmtId="172" fontId="48" fillId="0" borderId="0" xfId="47" applyNumberFormat="1" applyFont="1" applyFill="1" applyBorder="1" applyAlignment="1">
      <alignment horizontal="right" vertical="center"/>
    </xf>
    <xf numFmtId="172" fontId="72" fillId="0" borderId="0" xfId="52" applyNumberFormat="1" applyFont="1" applyAlignment="1">
      <alignment vertical="center"/>
    </xf>
    <xf numFmtId="172" fontId="48" fillId="0" borderId="0" xfId="60" applyNumberFormat="1" applyFont="1" applyFill="1" applyBorder="1" applyAlignment="1">
      <alignment horizontal="right" vertical="center"/>
    </xf>
    <xf numFmtId="0" fontId="43" fillId="0" borderId="0" xfId="52" applyFont="1" applyAlignment="1">
      <alignment horizontal="center" vertical="center" wrapText="1"/>
    </xf>
    <xf numFmtId="172" fontId="43" fillId="0" borderId="0" xfId="47" applyNumberFormat="1" applyFont="1" applyFill="1" applyBorder="1" applyAlignment="1">
      <alignment horizontal="right" vertical="center"/>
    </xf>
    <xf numFmtId="0" fontId="43" fillId="0" borderId="0" xfId="59" applyFont="1" applyAlignment="1">
      <alignment horizontal="left" vertical="center" indent="1"/>
    </xf>
    <xf numFmtId="0" fontId="43" fillId="0" borderId="0" xfId="59" applyFont="1" applyAlignment="1">
      <alignment horizontal="left" vertical="center"/>
    </xf>
    <xf numFmtId="0" fontId="70" fillId="0" borderId="2" xfId="52" applyFont="1" applyBorder="1" applyAlignment="1">
      <alignment vertical="center"/>
    </xf>
    <xf numFmtId="0" fontId="43" fillId="0" borderId="2" xfId="59" applyFont="1" applyBorder="1" applyAlignment="1">
      <alignment horizontal="left" vertical="center" indent="1"/>
    </xf>
    <xf numFmtId="0" fontId="1" fillId="0" borderId="2" xfId="52" applyBorder="1"/>
    <xf numFmtId="172" fontId="43" fillId="0" borderId="2" xfId="47" applyNumberFormat="1" applyFont="1" applyFill="1" applyBorder="1" applyAlignment="1">
      <alignment horizontal="right" vertical="center"/>
    </xf>
    <xf numFmtId="167" fontId="74" fillId="0" borderId="0" xfId="61" applyFont="1" applyAlignment="1">
      <alignment vertical="center"/>
    </xf>
    <xf numFmtId="167" fontId="53" fillId="0" borderId="0" xfId="61" applyFont="1" applyAlignment="1">
      <alignment vertical="center"/>
    </xf>
    <xf numFmtId="0" fontId="56" fillId="0" borderId="0" xfId="52" applyFont="1" applyAlignment="1">
      <alignment vertical="center"/>
    </xf>
    <xf numFmtId="0" fontId="74" fillId="0" borderId="0" xfId="52" applyFont="1" applyAlignment="1">
      <alignment horizontal="center" vertical="center"/>
    </xf>
    <xf numFmtId="0" fontId="74" fillId="0" borderId="0" xfId="52" applyFont="1" applyAlignment="1">
      <alignment horizontal="right" vertical="center"/>
    </xf>
    <xf numFmtId="0" fontId="74" fillId="0" borderId="0" xfId="52" applyFont="1" applyAlignment="1">
      <alignment vertical="center"/>
    </xf>
    <xf numFmtId="167" fontId="57" fillId="0" borderId="0" xfId="61" applyFont="1" applyAlignment="1">
      <alignment horizontal="center" vertical="center"/>
    </xf>
    <xf numFmtId="167" fontId="57" fillId="0" borderId="0" xfId="61" applyFont="1" applyAlignment="1">
      <alignment horizontal="right" vertical="center"/>
    </xf>
    <xf numFmtId="0" fontId="35" fillId="0" borderId="0" xfId="55" applyFont="1" applyAlignment="1">
      <alignment vertical="center" wrapText="1"/>
    </xf>
    <xf numFmtId="0" fontId="35" fillId="0" borderId="0" xfId="55" applyFont="1" applyAlignment="1">
      <alignment horizontal="left" vertical="center" wrapText="1"/>
    </xf>
    <xf numFmtId="0" fontId="36" fillId="0" borderId="0" xfId="55" applyFont="1" applyAlignment="1">
      <alignment vertical="center" wrapText="1"/>
    </xf>
    <xf numFmtId="0" fontId="75" fillId="3" borderId="0" xfId="52" applyFont="1" applyFill="1"/>
    <xf numFmtId="167" fontId="45" fillId="3" borderId="0" xfId="35" applyNumberFormat="1" applyFont="1" applyFill="1" applyAlignment="1"/>
    <xf numFmtId="167" fontId="46" fillId="3" borderId="0" xfId="35" applyNumberFormat="1" applyFont="1" applyFill="1" applyAlignment="1">
      <alignment horizontal="right"/>
    </xf>
    <xf numFmtId="167" fontId="46" fillId="3" borderId="0" xfId="35" applyNumberFormat="1" applyFont="1" applyFill="1" applyAlignment="1">
      <alignment horizontal="left"/>
    </xf>
    <xf numFmtId="167" fontId="46" fillId="3" borderId="0" xfId="35" applyNumberFormat="1" applyFont="1" applyFill="1" applyAlignment="1"/>
    <xf numFmtId="167" fontId="47" fillId="3" borderId="0" xfId="35" applyNumberFormat="1" applyFont="1" applyFill="1" applyAlignment="1">
      <alignment horizontal="right"/>
    </xf>
    <xf numFmtId="167" fontId="47" fillId="3" borderId="0" xfId="35" applyNumberFormat="1" applyFont="1" applyFill="1" applyAlignment="1">
      <alignment horizontal="left"/>
    </xf>
    <xf numFmtId="167" fontId="46" fillId="3" borderId="0" xfId="35" applyNumberFormat="1" applyFont="1" applyFill="1" applyBorder="1" applyAlignment="1"/>
    <xf numFmtId="167" fontId="46" fillId="3" borderId="0" xfId="35" applyNumberFormat="1" applyFont="1" applyFill="1" applyBorder="1" applyAlignment="1">
      <alignment horizontal="left"/>
    </xf>
    <xf numFmtId="167" fontId="43" fillId="3" borderId="6" xfId="35" applyNumberFormat="1" applyFont="1" applyFill="1" applyBorder="1" applyAlignment="1"/>
    <xf numFmtId="167" fontId="48" fillId="3" borderId="6" xfId="35" applyNumberFormat="1" applyFont="1" applyFill="1" applyBorder="1" applyAlignment="1"/>
    <xf numFmtId="167" fontId="48" fillId="3" borderId="6" xfId="35" applyNumberFormat="1" applyFont="1" applyFill="1" applyBorder="1" applyAlignment="1">
      <alignment horizontal="left"/>
    </xf>
    <xf numFmtId="167" fontId="43" fillId="3" borderId="0" xfId="35" applyNumberFormat="1" applyFont="1" applyFill="1" applyBorder="1" applyAlignment="1"/>
    <xf numFmtId="167" fontId="48" fillId="3" borderId="0" xfId="62" applyNumberFormat="1" applyFont="1" applyFill="1" applyBorder="1" applyAlignment="1">
      <alignment horizontal="left"/>
    </xf>
    <xf numFmtId="167" fontId="48" fillId="4" borderId="0" xfId="52" applyNumberFormat="1" applyFont="1" applyFill="1" applyBorder="1" applyAlignment="1">
      <alignment horizontal="center"/>
    </xf>
    <xf numFmtId="167" fontId="48" fillId="3" borderId="0" xfId="35" applyNumberFormat="1" applyFont="1" applyFill="1" applyBorder="1" applyAlignment="1">
      <alignment horizontal="right"/>
    </xf>
    <xf numFmtId="167" fontId="43" fillId="3" borderId="0" xfId="35" applyNumberFormat="1" applyFont="1" applyFill="1" applyBorder="1" applyAlignment="1">
      <alignment horizontal="right"/>
    </xf>
    <xf numFmtId="167" fontId="50" fillId="3" borderId="0" xfId="62" applyNumberFormat="1" applyFont="1" applyFill="1" applyBorder="1" applyAlignment="1">
      <alignment horizontal="left" vertical="top"/>
    </xf>
    <xf numFmtId="167" fontId="50" fillId="4" borderId="0" xfId="52" applyNumberFormat="1" applyFont="1" applyFill="1" applyBorder="1" applyAlignment="1">
      <alignment horizontal="center"/>
    </xf>
    <xf numFmtId="167" fontId="50" fillId="3" borderId="0" xfId="35" applyNumberFormat="1" applyFont="1" applyFill="1" applyBorder="1" applyAlignment="1">
      <alignment horizontal="right"/>
    </xf>
    <xf numFmtId="167" fontId="48" fillId="3" borderId="0" xfId="35" applyNumberFormat="1" applyFont="1" applyFill="1" applyAlignment="1">
      <alignment horizontal="right"/>
    </xf>
    <xf numFmtId="167" fontId="50" fillId="3" borderId="0" xfId="35" applyNumberFormat="1" applyFont="1" applyFill="1" applyBorder="1" applyAlignment="1">
      <alignment horizontal="left"/>
    </xf>
    <xf numFmtId="167" fontId="67" fillId="3" borderId="0" xfId="35" applyNumberFormat="1" applyFont="1" applyFill="1" applyBorder="1" applyAlignment="1">
      <alignment horizontal="right"/>
    </xf>
    <xf numFmtId="167" fontId="43" fillId="3" borderId="7" xfId="35" applyNumberFormat="1" applyFont="1" applyFill="1" applyBorder="1" applyAlignment="1"/>
    <xf numFmtId="167" fontId="67" fillId="3" borderId="7" xfId="35" applyNumberFormat="1" applyFont="1" applyFill="1" applyBorder="1" applyAlignment="1">
      <alignment horizontal="right"/>
    </xf>
    <xf numFmtId="167" fontId="50" fillId="3" borderId="7" xfId="35" applyNumberFormat="1" applyFont="1" applyFill="1" applyBorder="1" applyAlignment="1">
      <alignment horizontal="right"/>
    </xf>
    <xf numFmtId="167" fontId="43" fillId="3" borderId="7" xfId="35" applyNumberFormat="1" applyFont="1" applyFill="1" applyBorder="1" applyAlignment="1">
      <alignment horizontal="right"/>
    </xf>
    <xf numFmtId="167" fontId="43" fillId="3" borderId="0" xfId="35" applyNumberFormat="1" applyFont="1" applyFill="1" applyAlignment="1"/>
    <xf numFmtId="167" fontId="48" fillId="3" borderId="0" xfId="35" applyNumberFormat="1" applyFont="1" applyFill="1" applyBorder="1" applyAlignment="1"/>
    <xf numFmtId="0" fontId="48" fillId="3" borderId="0" xfId="63" applyFont="1" applyFill="1" applyBorder="1" applyAlignment="1">
      <alignment horizontal="left"/>
    </xf>
    <xf numFmtId="1" fontId="48" fillId="3" borderId="0" xfId="52" applyNumberFormat="1" applyFont="1" applyFill="1" applyBorder="1" applyAlignment="1">
      <alignment horizontal="center"/>
    </xf>
    <xf numFmtId="3" fontId="48" fillId="3" borderId="0" xfId="31" applyNumberFormat="1" applyFont="1" applyFill="1" applyBorder="1" applyAlignment="1" applyProtection="1">
      <alignment horizontal="right"/>
    </xf>
    <xf numFmtId="3" fontId="72" fillId="3" borderId="0" xfId="52" applyNumberFormat="1" applyFont="1" applyFill="1" applyAlignment="1">
      <alignment horizontal="right"/>
    </xf>
    <xf numFmtId="37" fontId="43" fillId="3" borderId="0" xfId="35" applyNumberFormat="1" applyFont="1" applyFill="1" applyBorder="1" applyAlignment="1" applyProtection="1"/>
    <xf numFmtId="37" fontId="45" fillId="3" borderId="0" xfId="31" applyNumberFormat="1" applyFont="1" applyFill="1" applyBorder="1" applyAlignment="1" applyProtection="1"/>
    <xf numFmtId="3" fontId="45" fillId="3" borderId="0" xfId="31" applyNumberFormat="1" applyFont="1" applyFill="1" applyBorder="1" applyAlignment="1">
      <alignment horizontal="right" vertical="justify"/>
    </xf>
    <xf numFmtId="3" fontId="45" fillId="3" borderId="0" xfId="31" applyNumberFormat="1" applyFont="1" applyFill="1" applyBorder="1" applyAlignment="1" applyProtection="1">
      <alignment horizontal="right" vertical="justify"/>
    </xf>
    <xf numFmtId="37" fontId="45" fillId="3" borderId="0" xfId="31" applyNumberFormat="1" applyFont="1" applyFill="1" applyBorder="1" applyAlignment="1" applyProtection="1">
      <alignment horizontal="right" vertical="justify"/>
    </xf>
    <xf numFmtId="3" fontId="45" fillId="3" borderId="0" xfId="31" applyNumberFormat="1" applyFont="1" applyFill="1" applyBorder="1" applyAlignment="1" applyProtection="1">
      <alignment vertical="justify"/>
    </xf>
    <xf numFmtId="1" fontId="43" fillId="3" borderId="0" xfId="52" applyNumberFormat="1" applyFont="1" applyFill="1" applyBorder="1" applyAlignment="1">
      <alignment horizontal="center"/>
    </xf>
    <xf numFmtId="3" fontId="43" fillId="3" borderId="0" xfId="31" applyNumberFormat="1" applyFont="1" applyFill="1" applyBorder="1" applyAlignment="1" applyProtection="1">
      <alignment horizontal="right" vertical="center"/>
    </xf>
    <xf numFmtId="3" fontId="43" fillId="3" borderId="0" xfId="35" applyNumberFormat="1" applyFont="1" applyFill="1" applyBorder="1" applyAlignment="1" applyProtection="1">
      <alignment horizontal="left" vertical="center"/>
    </xf>
    <xf numFmtId="3" fontId="43" fillId="3" borderId="0" xfId="35" applyNumberFormat="1" applyFont="1" applyFill="1" applyBorder="1" applyAlignment="1" applyProtection="1">
      <alignment horizontal="right" vertical="center"/>
    </xf>
    <xf numFmtId="37" fontId="43" fillId="3" borderId="0" xfId="35" applyNumberFormat="1" applyFont="1" applyFill="1" applyBorder="1" applyAlignment="1" applyProtection="1">
      <alignment horizontal="center" vertical="center"/>
    </xf>
    <xf numFmtId="3" fontId="43" fillId="3" borderId="0" xfId="35" quotePrefix="1" applyNumberFormat="1" applyFont="1" applyFill="1" applyBorder="1" applyAlignment="1" applyProtection="1">
      <alignment horizontal="right" vertical="center"/>
    </xf>
    <xf numFmtId="37" fontId="77" fillId="3" borderId="0" xfId="35" applyNumberFormat="1" applyFont="1" applyFill="1" applyBorder="1" applyAlignment="1" applyProtection="1">
      <alignment horizontal="left" vertical="center"/>
    </xf>
    <xf numFmtId="0" fontId="43" fillId="3" borderId="0" xfId="63" applyFont="1" applyFill="1" applyBorder="1" applyAlignment="1">
      <alignment vertical="center"/>
    </xf>
    <xf numFmtId="0" fontId="43" fillId="3" borderId="0" xfId="63" applyFont="1" applyFill="1" applyBorder="1" applyAlignment="1">
      <alignment vertical="center" wrapText="1"/>
    </xf>
    <xf numFmtId="3" fontId="43" fillId="3" borderId="0" xfId="35" applyNumberFormat="1" applyFont="1" applyFill="1" applyBorder="1" applyAlignment="1" applyProtection="1">
      <alignment horizontal="left" vertical="center" wrapText="1"/>
    </xf>
    <xf numFmtId="0" fontId="43" fillId="3" borderId="0" xfId="52" applyNumberFormat="1" applyFont="1" applyFill="1" applyBorder="1" applyAlignment="1">
      <alignment horizontal="center"/>
    </xf>
    <xf numFmtId="0" fontId="75" fillId="3" borderId="0" xfId="52" quotePrefix="1" applyFont="1" applyFill="1" applyAlignment="1">
      <alignment horizontal="right"/>
    </xf>
    <xf numFmtId="0" fontId="75" fillId="3" borderId="0" xfId="52" applyFont="1" applyFill="1" applyAlignment="1">
      <alignment horizontal="right"/>
    </xf>
    <xf numFmtId="167" fontId="43" fillId="3" borderId="2" xfId="35" applyNumberFormat="1" applyFont="1" applyFill="1" applyBorder="1" applyAlignment="1"/>
    <xf numFmtId="167" fontId="48" fillId="3" borderId="2" xfId="35" applyNumberFormat="1" applyFont="1" applyFill="1" applyBorder="1" applyAlignment="1">
      <alignment horizontal="left"/>
    </xf>
    <xf numFmtId="0" fontId="43" fillId="3" borderId="2" xfId="52" applyNumberFormat="1" applyFont="1" applyFill="1" applyBorder="1" applyAlignment="1">
      <alignment horizontal="center"/>
    </xf>
    <xf numFmtId="167" fontId="43" fillId="3" borderId="2" xfId="35" applyNumberFormat="1" applyFont="1" applyFill="1" applyBorder="1" applyAlignment="1">
      <alignment vertical="top"/>
    </xf>
    <xf numFmtId="37" fontId="43" fillId="3" borderId="2" xfId="35" applyNumberFormat="1" applyFont="1" applyFill="1" applyBorder="1" applyAlignment="1" applyProtection="1">
      <alignment horizontal="center" vertical="top"/>
    </xf>
    <xf numFmtId="37" fontId="43" fillId="3" borderId="2" xfId="35" applyNumberFormat="1" applyFont="1" applyFill="1" applyBorder="1" applyAlignment="1" applyProtection="1">
      <alignment horizontal="left" vertical="top"/>
    </xf>
    <xf numFmtId="37" fontId="43" fillId="3" borderId="2" xfId="35" applyNumberFormat="1" applyFont="1" applyFill="1" applyBorder="1" applyAlignment="1" applyProtection="1">
      <alignment horizontal="right"/>
    </xf>
    <xf numFmtId="37" fontId="43" fillId="3" borderId="2" xfId="35" applyNumberFormat="1" applyFont="1" applyFill="1" applyBorder="1" applyAlignment="1" applyProtection="1">
      <alignment horizontal="left"/>
    </xf>
    <xf numFmtId="167" fontId="53" fillId="3" borderId="0" xfId="35" applyNumberFormat="1" applyFont="1" applyFill="1" applyAlignment="1"/>
    <xf numFmtId="0" fontId="45" fillId="3" borderId="0" xfId="52" applyNumberFormat="1" applyFont="1" applyFill="1" applyBorder="1" applyAlignment="1">
      <alignment horizontal="center"/>
    </xf>
    <xf numFmtId="167" fontId="45" fillId="3" borderId="0" xfId="35" applyNumberFormat="1" applyFont="1" applyFill="1" applyBorder="1" applyAlignment="1"/>
    <xf numFmtId="167" fontId="55" fillId="3" borderId="3" xfId="35" applyNumberFormat="1" applyFont="1" applyFill="1" applyBorder="1" applyAlignment="1">
      <alignment horizontal="right"/>
    </xf>
    <xf numFmtId="167" fontId="48" fillId="3" borderId="0" xfId="35" applyNumberFormat="1" applyFont="1" applyFill="1" applyBorder="1" applyAlignment="1">
      <alignment horizontal="right" vertical="top"/>
    </xf>
    <xf numFmtId="171" fontId="48" fillId="3" borderId="0" xfId="46" applyNumberFormat="1" applyFont="1" applyFill="1"/>
    <xf numFmtId="3" fontId="72" fillId="3" borderId="0" xfId="52" quotePrefix="1" applyNumberFormat="1" applyFont="1" applyFill="1" applyAlignment="1">
      <alignment horizontal="right"/>
    </xf>
    <xf numFmtId="0" fontId="70" fillId="3" borderId="0" xfId="52" applyFont="1" applyFill="1"/>
    <xf numFmtId="167" fontId="45" fillId="3" borderId="0" xfId="31" applyNumberFormat="1" applyFont="1" applyFill="1"/>
    <xf numFmtId="3" fontId="70" fillId="3" borderId="0" xfId="52" applyNumberFormat="1" applyFont="1" applyFill="1" applyAlignment="1">
      <alignment horizontal="right"/>
    </xf>
    <xf numFmtId="3" fontId="45" fillId="3" borderId="0" xfId="31" applyNumberFormat="1" applyFont="1" applyFill="1" applyBorder="1" applyAlignment="1" applyProtection="1">
      <alignment horizontal="right" vertical="center"/>
    </xf>
    <xf numFmtId="0" fontId="70" fillId="3" borderId="0" xfId="52" quotePrefix="1" applyFont="1" applyFill="1" applyAlignment="1">
      <alignment horizontal="right"/>
    </xf>
    <xf numFmtId="3" fontId="70" fillId="3" borderId="2" xfId="52" applyNumberFormat="1" applyFont="1" applyFill="1" applyBorder="1" applyAlignment="1">
      <alignment horizontal="right"/>
    </xf>
    <xf numFmtId="0" fontId="75" fillId="3" borderId="2" xfId="52" applyFont="1" applyFill="1" applyBorder="1"/>
    <xf numFmtId="167" fontId="53" fillId="3" borderId="0" xfId="35" applyNumberFormat="1" applyFont="1" applyFill="1" applyBorder="1" applyAlignment="1"/>
    <xf numFmtId="167" fontId="43" fillId="3" borderId="0" xfId="35" applyNumberFormat="1" applyFont="1" applyFill="1" applyBorder="1" applyAlignment="1">
      <alignment vertical="top"/>
    </xf>
    <xf numFmtId="37" fontId="43" fillId="3" borderId="0" xfId="35" applyNumberFormat="1" applyFont="1" applyFill="1" applyBorder="1" applyAlignment="1" applyProtection="1">
      <alignment horizontal="center" vertical="top"/>
    </xf>
    <xf numFmtId="37" fontId="43" fillId="3" borderId="0" xfId="35" applyNumberFormat="1" applyFont="1" applyFill="1" applyBorder="1" applyAlignment="1" applyProtection="1">
      <alignment horizontal="right"/>
    </xf>
    <xf numFmtId="0" fontId="56" fillId="3" borderId="0" xfId="52" applyFont="1" applyFill="1" applyBorder="1"/>
    <xf numFmtId="0" fontId="75" fillId="3" borderId="0" xfId="52" applyFont="1" applyFill="1" applyBorder="1"/>
    <xf numFmtId="179" fontId="78" fillId="3" borderId="0" xfId="64" applyFont="1" applyFill="1"/>
    <xf numFmtId="180" fontId="78" fillId="3" borderId="0" xfId="64" applyNumberFormat="1" applyFont="1" applyFill="1"/>
    <xf numFmtId="179" fontId="75" fillId="3" borderId="0" xfId="64" applyFont="1" applyFill="1"/>
    <xf numFmtId="179" fontId="79" fillId="3" borderId="0" xfId="65" applyFont="1" applyFill="1" applyAlignment="1">
      <alignment horizontal="right"/>
    </xf>
    <xf numFmtId="179" fontId="79" fillId="3" borderId="0" xfId="65" applyFont="1" applyFill="1"/>
    <xf numFmtId="180" fontId="75" fillId="3" borderId="0" xfId="64" applyNumberFormat="1" applyFont="1" applyFill="1"/>
    <xf numFmtId="179" fontId="80" fillId="3" borderId="0" xfId="65" applyFont="1" applyFill="1" applyAlignment="1">
      <alignment horizontal="right" vertical="top"/>
    </xf>
    <xf numFmtId="179" fontId="80" fillId="3" borderId="0" xfId="65" applyFont="1" applyFill="1" applyAlignment="1">
      <alignment vertical="top"/>
    </xf>
    <xf numFmtId="179" fontId="78" fillId="3" borderId="0" xfId="65" applyFont="1" applyFill="1" applyAlignment="1">
      <alignment vertical="center"/>
    </xf>
    <xf numFmtId="179" fontId="81" fillId="3" borderId="0" xfId="65" applyFont="1" applyFill="1" applyAlignment="1">
      <alignment horizontal="right" vertical="center"/>
    </xf>
    <xf numFmtId="179" fontId="43" fillId="3" borderId="6" xfId="65" applyFont="1" applyFill="1" applyBorder="1" applyAlignment="1">
      <alignment vertical="center"/>
    </xf>
    <xf numFmtId="179" fontId="48" fillId="3" borderId="6" xfId="65" applyFont="1" applyFill="1" applyBorder="1" applyAlignment="1">
      <alignment horizontal="left" vertical="center" wrapText="1"/>
    </xf>
    <xf numFmtId="179" fontId="48" fillId="3" borderId="6" xfId="65" applyFont="1" applyFill="1" applyBorder="1" applyAlignment="1">
      <alignment horizontal="left" vertical="center" wrapText="1"/>
    </xf>
    <xf numFmtId="179" fontId="48" fillId="3" borderId="6" xfId="65" applyFont="1" applyFill="1" applyBorder="1" applyAlignment="1">
      <alignment horizontal="center" vertical="center" wrapText="1"/>
    </xf>
    <xf numFmtId="179" fontId="48" fillId="3" borderId="11" xfId="65" applyFont="1" applyFill="1" applyBorder="1" applyAlignment="1">
      <alignment horizontal="center" vertical="center" wrapText="1"/>
    </xf>
    <xf numFmtId="179" fontId="48" fillId="3" borderId="6" xfId="65" applyFont="1" applyFill="1" applyBorder="1" applyAlignment="1">
      <alignment horizontal="center" vertical="center"/>
    </xf>
    <xf numFmtId="179" fontId="48" fillId="3" borderId="11" xfId="65" applyFont="1" applyFill="1" applyBorder="1" applyAlignment="1">
      <alignment horizontal="center" vertical="center" wrapText="1"/>
    </xf>
    <xf numFmtId="179" fontId="48" fillId="3" borderId="6" xfId="65" applyFont="1" applyFill="1" applyBorder="1" applyAlignment="1">
      <alignment horizontal="right" vertical="center" wrapText="1"/>
    </xf>
    <xf numFmtId="179" fontId="70" fillId="3" borderId="0" xfId="64" applyFont="1" applyFill="1"/>
    <xf numFmtId="180" fontId="70" fillId="3" borderId="0" xfId="64" applyNumberFormat="1" applyFont="1" applyFill="1"/>
    <xf numFmtId="179" fontId="43" fillId="3" borderId="7" xfId="65" applyFont="1" applyFill="1" applyBorder="1" applyAlignment="1">
      <alignment vertical="center"/>
    </xf>
    <xf numFmtId="179" fontId="48" fillId="3" borderId="7" xfId="65" applyFont="1" applyFill="1" applyBorder="1" applyAlignment="1">
      <alignment horizontal="left" vertical="center"/>
    </xf>
    <xf numFmtId="179" fontId="48" fillId="3" borderId="7" xfId="65" applyFont="1" applyFill="1" applyBorder="1" applyAlignment="1">
      <alignment horizontal="left" vertical="center"/>
    </xf>
    <xf numFmtId="179" fontId="48" fillId="3" borderId="7" xfId="65" applyFont="1" applyFill="1" applyBorder="1" applyAlignment="1">
      <alignment horizontal="center" vertical="center"/>
    </xf>
    <xf numFmtId="179" fontId="48" fillId="3" borderId="7" xfId="65" applyFont="1" applyFill="1" applyBorder="1" applyAlignment="1">
      <alignment horizontal="right" vertical="center" wrapText="1"/>
    </xf>
    <xf numFmtId="179" fontId="48" fillId="3" borderId="7" xfId="65" applyFont="1" applyFill="1" applyBorder="1" applyAlignment="1">
      <alignment horizontal="right" vertical="center" wrapText="1"/>
    </xf>
    <xf numFmtId="179" fontId="70" fillId="3" borderId="0" xfId="65" applyFont="1" applyFill="1" applyAlignment="1">
      <alignment vertical="center"/>
    </xf>
    <xf numFmtId="179" fontId="72" fillId="3" borderId="0" xfId="65" applyFont="1" applyFill="1" applyAlignment="1">
      <alignment horizontal="left" vertical="center"/>
    </xf>
    <xf numFmtId="179" fontId="72" fillId="3" borderId="0" xfId="65" applyFont="1" applyFill="1" applyAlignment="1">
      <alignment horizontal="center" vertical="center"/>
    </xf>
    <xf numFmtId="179" fontId="72" fillId="3" borderId="0" xfId="65" applyFont="1" applyFill="1" applyAlignment="1">
      <alignment horizontal="right" vertical="center" wrapText="1"/>
    </xf>
    <xf numFmtId="179" fontId="72" fillId="3" borderId="0" xfId="65" applyFont="1" applyFill="1" applyAlignment="1">
      <alignment vertical="center"/>
    </xf>
    <xf numFmtId="1" fontId="48" fillId="3" borderId="0" xfId="66" applyNumberFormat="1" applyFont="1" applyFill="1" applyAlignment="1">
      <alignment horizontal="center" vertical="center"/>
    </xf>
    <xf numFmtId="172" fontId="72" fillId="3" borderId="0" xfId="67" applyNumberFormat="1" applyFont="1" applyFill="1" applyBorder="1" applyAlignment="1">
      <alignment horizontal="right" vertical="center"/>
    </xf>
    <xf numFmtId="172" fontId="70" fillId="3" borderId="0" xfId="67" applyNumberFormat="1" applyFont="1" applyFill="1" applyAlignment="1">
      <alignment horizontal="right" vertical="center"/>
    </xf>
    <xf numFmtId="173" fontId="70" fillId="3" borderId="0" xfId="64" applyNumberFormat="1" applyFont="1" applyFill="1"/>
    <xf numFmtId="1" fontId="43" fillId="3" borderId="0" xfId="66" applyNumberFormat="1" applyFont="1" applyFill="1" applyAlignment="1">
      <alignment horizontal="center" vertical="center"/>
    </xf>
    <xf numFmtId="179" fontId="70" fillId="3" borderId="0" xfId="65" applyFont="1" applyFill="1" applyAlignment="1">
      <alignment horizontal="left" vertical="center" indent="1"/>
    </xf>
    <xf numFmtId="177" fontId="70" fillId="3" borderId="0" xfId="65" applyNumberFormat="1" applyFont="1" applyFill="1" applyAlignment="1">
      <alignment horizontal="center" vertical="center"/>
    </xf>
    <xf numFmtId="165" fontId="72" fillId="3" borderId="0" xfId="67" applyFont="1" applyFill="1" applyBorder="1" applyAlignment="1">
      <alignment horizontal="right" vertical="center"/>
    </xf>
    <xf numFmtId="173" fontId="82" fillId="5" borderId="0" xfId="64" applyNumberFormat="1" applyFont="1" applyFill="1"/>
    <xf numFmtId="2" fontId="72" fillId="3" borderId="2" xfId="65" applyNumberFormat="1" applyFont="1" applyFill="1" applyBorder="1" applyAlignment="1">
      <alignment vertical="center"/>
    </xf>
    <xf numFmtId="2" fontId="72" fillId="3" borderId="2" xfId="65" applyNumberFormat="1" applyFont="1" applyFill="1" applyBorder="1" applyAlignment="1">
      <alignment horizontal="center" vertical="center"/>
    </xf>
    <xf numFmtId="2" fontId="72" fillId="3" borderId="2" xfId="67" applyNumberFormat="1" applyFont="1" applyFill="1" applyBorder="1" applyAlignment="1">
      <alignment horizontal="right" vertical="center"/>
    </xf>
    <xf numFmtId="179" fontId="74" fillId="3" borderId="0" xfId="65" applyFont="1" applyFill="1" applyAlignment="1">
      <alignment vertical="center"/>
    </xf>
    <xf numFmtId="177" fontId="74" fillId="3" borderId="0" xfId="65" applyNumberFormat="1" applyFont="1" applyFill="1" applyAlignment="1">
      <alignment horizontal="center" vertical="center"/>
    </xf>
    <xf numFmtId="4" fontId="74" fillId="3" borderId="0" xfId="67" applyNumberFormat="1" applyFont="1" applyFill="1" applyBorder="1" applyAlignment="1">
      <alignment horizontal="right" vertical="center"/>
    </xf>
    <xf numFmtId="179" fontId="56" fillId="3" borderId="0" xfId="64" applyFont="1" applyFill="1"/>
    <xf numFmtId="179" fontId="74" fillId="3" borderId="3" xfId="65" applyFont="1" applyFill="1" applyBorder="1"/>
    <xf numFmtId="179" fontId="74" fillId="3" borderId="3" xfId="65" applyFont="1" applyFill="1" applyBorder="1" applyAlignment="1">
      <alignment horizontal="right"/>
    </xf>
    <xf numFmtId="180" fontId="56" fillId="3" borderId="0" xfId="64" applyNumberFormat="1" applyFont="1" applyFill="1"/>
    <xf numFmtId="172" fontId="74" fillId="3" borderId="0" xfId="67" applyNumberFormat="1" applyFont="1" applyFill="1" applyBorder="1" applyAlignment="1">
      <alignment horizontal="right" vertical="center"/>
    </xf>
    <xf numFmtId="179" fontId="83" fillId="3" borderId="0" xfId="65" applyFont="1" applyFill="1" applyAlignment="1">
      <alignment vertical="top"/>
    </xf>
    <xf numFmtId="179" fontId="83" fillId="3" borderId="0" xfId="65" applyFont="1" applyFill="1" applyAlignment="1">
      <alignment horizontal="right" vertical="top"/>
    </xf>
    <xf numFmtId="179" fontId="56" fillId="3" borderId="0" xfId="65" applyFont="1" applyFill="1"/>
    <xf numFmtId="179" fontId="74" fillId="3" borderId="0" xfId="65" applyFont="1" applyFill="1"/>
    <xf numFmtId="179" fontId="56" fillId="3" borderId="0" xfId="65" applyFont="1" applyFill="1" applyAlignment="1">
      <alignment vertical="top"/>
    </xf>
    <xf numFmtId="179" fontId="74" fillId="3" borderId="0" xfId="65" applyFont="1" applyFill="1" applyAlignment="1">
      <alignment vertical="top"/>
    </xf>
    <xf numFmtId="179" fontId="74" fillId="3" borderId="0" xfId="65" applyFont="1" applyFill="1" applyAlignment="1">
      <alignment horizontal="left" vertical="top"/>
    </xf>
    <xf numFmtId="179" fontId="56" fillId="3" borderId="0" xfId="65" applyFont="1" applyFill="1" applyAlignment="1">
      <alignment horizontal="left" vertical="top"/>
    </xf>
    <xf numFmtId="180" fontId="56" fillId="3" borderId="0" xfId="64" applyNumberFormat="1" applyFont="1" applyFill="1" applyAlignment="1">
      <alignment vertical="top"/>
    </xf>
    <xf numFmtId="179" fontId="56" fillId="3" borderId="0" xfId="64" applyFont="1" applyFill="1" applyAlignment="1">
      <alignment vertical="top"/>
    </xf>
    <xf numFmtId="179" fontId="83" fillId="3" borderId="0" xfId="65" applyFont="1" applyFill="1" applyAlignment="1">
      <alignment horizontal="left" vertical="top"/>
    </xf>
    <xf numFmtId="167" fontId="78" fillId="3" borderId="0" xfId="66" applyFont="1" applyFill="1"/>
    <xf numFmtId="167" fontId="81" fillId="3" borderId="0" xfId="66" applyFont="1" applyFill="1"/>
    <xf numFmtId="167" fontId="86" fillId="3" borderId="0" xfId="66" applyFont="1" applyFill="1"/>
    <xf numFmtId="179" fontId="81" fillId="3" borderId="0" xfId="65" applyFont="1" applyFill="1"/>
    <xf numFmtId="0" fontId="1" fillId="3" borderId="0" xfId="52" applyFill="1"/>
    <xf numFmtId="167" fontId="47" fillId="3" borderId="0" xfId="35" applyNumberFormat="1" applyFont="1" applyFill="1" applyAlignment="1"/>
    <xf numFmtId="167" fontId="43" fillId="3" borderId="6" xfId="35" applyNumberFormat="1" applyFont="1" applyFill="1" applyBorder="1" applyAlignment="1">
      <alignment horizontal="left"/>
    </xf>
    <xf numFmtId="167" fontId="48" fillId="3" borderId="0" xfId="35" applyNumberFormat="1" applyFont="1" applyFill="1" applyBorder="1" applyAlignment="1">
      <alignment horizontal="left"/>
    </xf>
    <xf numFmtId="167" fontId="50" fillId="3" borderId="0" xfId="35" applyNumberFormat="1" applyFont="1" applyFill="1" applyBorder="1" applyAlignment="1">
      <alignment horizontal="right" vertical="top"/>
    </xf>
    <xf numFmtId="167" fontId="49" fillId="3" borderId="0" xfId="35" applyNumberFormat="1" applyFont="1" applyFill="1" applyBorder="1" applyAlignment="1">
      <alignment horizontal="left"/>
    </xf>
    <xf numFmtId="167" fontId="43" fillId="3" borderId="0" xfId="35" applyNumberFormat="1" applyFont="1" applyFill="1" applyBorder="1" applyAlignment="1">
      <alignment horizontal="left"/>
    </xf>
    <xf numFmtId="167" fontId="43" fillId="3" borderId="8" xfId="35" applyNumberFormat="1" applyFont="1" applyFill="1" applyBorder="1" applyAlignment="1"/>
    <xf numFmtId="0" fontId="48" fillId="3" borderId="0" xfId="68" applyNumberFormat="1" applyFont="1" applyFill="1" applyBorder="1" applyAlignment="1">
      <alignment horizontal="center" vertical="center"/>
    </xf>
    <xf numFmtId="3" fontId="48" fillId="3" borderId="0" xfId="67" applyNumberFormat="1" applyFont="1" applyFill="1" applyBorder="1"/>
    <xf numFmtId="167" fontId="50" fillId="3" borderId="0" xfId="35" applyNumberFormat="1" applyFont="1" applyFill="1" applyBorder="1" applyAlignment="1">
      <alignment horizontal="left" vertical="top"/>
    </xf>
    <xf numFmtId="37" fontId="48" fillId="3" borderId="0" xfId="35" applyNumberFormat="1" applyFont="1" applyFill="1" applyBorder="1" applyAlignment="1" applyProtection="1"/>
    <xf numFmtId="172" fontId="1" fillId="3" borderId="0" xfId="52" applyNumberFormat="1" applyFill="1"/>
    <xf numFmtId="3" fontId="45" fillId="3" borderId="0" xfId="31" applyNumberFormat="1" applyFont="1" applyFill="1" applyBorder="1"/>
    <xf numFmtId="0" fontId="43" fillId="3" borderId="0" xfId="68" applyNumberFormat="1" applyFont="1" applyFill="1" applyBorder="1" applyAlignment="1">
      <alignment horizontal="center" vertical="center"/>
    </xf>
    <xf numFmtId="3" fontId="48" fillId="3" borderId="0" xfId="46" applyNumberFormat="1" applyFont="1" applyFill="1" applyBorder="1" applyAlignment="1">
      <alignment horizontal="right"/>
    </xf>
    <xf numFmtId="167" fontId="43" fillId="3" borderId="0" xfId="35" applyNumberFormat="1" applyFont="1" applyFill="1" applyBorder="1" applyAlignment="1">
      <alignment horizontal="left" indent="1"/>
    </xf>
    <xf numFmtId="3" fontId="43" fillId="3" borderId="0" xfId="46" applyNumberFormat="1" applyFont="1" applyFill="1" applyBorder="1" applyAlignment="1">
      <alignment horizontal="right"/>
    </xf>
    <xf numFmtId="3" fontId="45" fillId="3" borderId="0" xfId="46" applyNumberFormat="1" applyFont="1" applyFill="1" applyBorder="1" applyAlignment="1">
      <alignment horizontal="right"/>
    </xf>
    <xf numFmtId="3" fontId="45" fillId="3" borderId="0" xfId="31" applyNumberFormat="1" applyFont="1" applyFill="1" applyBorder="1" applyProtection="1"/>
    <xf numFmtId="3" fontId="45" fillId="3" borderId="0" xfId="31" applyNumberFormat="1" applyFont="1" applyFill="1" applyBorder="1" applyAlignment="1" applyProtection="1">
      <alignment horizontal="right"/>
    </xf>
    <xf numFmtId="3" fontId="45" fillId="3" borderId="0" xfId="31" applyNumberFormat="1" applyFont="1" applyFill="1" applyBorder="1" applyAlignment="1" applyProtection="1"/>
    <xf numFmtId="3" fontId="46" fillId="3" borderId="0" xfId="46" applyNumberFormat="1" applyFont="1" applyFill="1" applyBorder="1" applyAlignment="1">
      <alignment horizontal="right"/>
    </xf>
    <xf numFmtId="3" fontId="46" fillId="3" borderId="0" xfId="31" applyNumberFormat="1" applyFont="1" applyFill="1" applyBorder="1" applyProtection="1"/>
    <xf numFmtId="3" fontId="46" fillId="3" borderId="0" xfId="31" applyNumberFormat="1" applyFont="1" applyFill="1" applyBorder="1" applyAlignment="1" applyProtection="1">
      <alignment horizontal="right"/>
    </xf>
    <xf numFmtId="3" fontId="43" fillId="3" borderId="0" xfId="35" applyNumberFormat="1" applyFont="1" applyFill="1" applyBorder="1" applyAlignment="1" applyProtection="1"/>
    <xf numFmtId="3" fontId="48" fillId="3" borderId="0" xfId="67" applyNumberFormat="1" applyFont="1" applyFill="1" applyBorder="1" applyAlignment="1">
      <alignment horizontal="right"/>
    </xf>
    <xf numFmtId="3" fontId="48" fillId="3" borderId="0" xfId="35" applyNumberFormat="1" applyFont="1" applyFill="1" applyBorder="1" applyAlignment="1" applyProtection="1"/>
    <xf numFmtId="3" fontId="48" fillId="3" borderId="0" xfId="35" applyNumberFormat="1" applyFont="1" applyFill="1" applyBorder="1" applyAlignment="1" applyProtection="1">
      <alignment horizontal="right"/>
    </xf>
    <xf numFmtId="3" fontId="43" fillId="3" borderId="0" xfId="35" quotePrefix="1" applyNumberFormat="1" applyFont="1" applyFill="1" applyBorder="1" applyAlignment="1" applyProtection="1">
      <alignment horizontal="right"/>
    </xf>
    <xf numFmtId="167" fontId="50" fillId="3" borderId="2" xfId="35" applyNumberFormat="1" applyFont="1" applyFill="1" applyBorder="1" applyAlignment="1">
      <alignment vertical="top"/>
    </xf>
    <xf numFmtId="0" fontId="70" fillId="3" borderId="2" xfId="52" applyFont="1" applyFill="1" applyBorder="1"/>
    <xf numFmtId="167" fontId="48" fillId="3" borderId="2" xfId="35" applyNumberFormat="1" applyFont="1" applyFill="1" applyBorder="1" applyAlignment="1"/>
    <xf numFmtId="37" fontId="43" fillId="3" borderId="2" xfId="35" applyNumberFormat="1" applyFont="1" applyFill="1" applyBorder="1" applyAlignment="1" applyProtection="1"/>
    <xf numFmtId="167" fontId="57" fillId="3" borderId="0" xfId="35" applyNumberFormat="1" applyFont="1" applyFill="1" applyBorder="1" applyAlignment="1">
      <alignment vertical="top"/>
    </xf>
    <xf numFmtId="167" fontId="55" fillId="3" borderId="0" xfId="35" applyNumberFormat="1" applyFont="1" applyFill="1" applyBorder="1" applyAlignment="1"/>
    <xf numFmtId="37" fontId="53" fillId="3" borderId="0" xfId="35" applyNumberFormat="1" applyFont="1" applyFill="1" applyBorder="1" applyAlignment="1" applyProtection="1"/>
    <xf numFmtId="167" fontId="55" fillId="3" borderId="0" xfId="35" applyNumberFormat="1" applyFont="1" applyFill="1" applyBorder="1" applyAlignment="1">
      <alignment horizontal="right"/>
    </xf>
    <xf numFmtId="167" fontId="52" fillId="3" borderId="0" xfId="35" applyNumberFormat="1" applyFont="1" applyFill="1" applyAlignment="1"/>
    <xf numFmtId="167" fontId="57" fillId="3" borderId="0" xfId="35" applyNumberFormat="1" applyFont="1" applyFill="1" applyAlignment="1">
      <alignment horizontal="right" vertical="top"/>
    </xf>
    <xf numFmtId="0" fontId="58" fillId="3" borderId="0" xfId="57" applyNumberFormat="1" applyFont="1" applyFill="1"/>
    <xf numFmtId="167" fontId="57" fillId="3" borderId="0" xfId="35" applyNumberFormat="1" applyFont="1" applyFill="1" applyAlignment="1">
      <alignment horizontal="right"/>
    </xf>
    <xf numFmtId="0" fontId="56" fillId="3" borderId="0" xfId="52" applyFont="1" applyFill="1"/>
    <xf numFmtId="167" fontId="55" fillId="3" borderId="0" xfId="35" applyNumberFormat="1" applyFont="1" applyFill="1" applyAlignment="1"/>
    <xf numFmtId="167" fontId="55" fillId="3" borderId="0" xfId="35" applyNumberFormat="1" applyFont="1" applyFill="1" applyAlignment="1">
      <alignment horizontal="left"/>
    </xf>
    <xf numFmtId="167" fontId="57" fillId="3" borderId="0" xfId="35" applyNumberFormat="1" applyFont="1" applyFill="1" applyAlignment="1">
      <alignment horizontal="left" vertical="top"/>
    </xf>
    <xf numFmtId="167" fontId="87" fillId="3" borderId="0" xfId="35" applyNumberFormat="1" applyFont="1" applyFill="1" applyAlignment="1">
      <alignment horizontal="right" vertical="top"/>
    </xf>
    <xf numFmtId="167" fontId="87" fillId="3" borderId="0" xfId="35" applyNumberFormat="1" applyFont="1" applyFill="1" applyAlignment="1">
      <alignment horizontal="left" vertical="top"/>
    </xf>
    <xf numFmtId="167" fontId="37" fillId="3" borderId="0" xfId="35" applyNumberFormat="1" applyFont="1" applyFill="1" applyAlignment="1">
      <alignment horizontal="left"/>
    </xf>
    <xf numFmtId="0" fontId="1" fillId="3" borderId="0" xfId="52" applyFill="1" applyAlignment="1">
      <alignment horizontal="center"/>
    </xf>
    <xf numFmtId="167" fontId="46" fillId="3" borderId="0" xfId="35" applyNumberFormat="1" applyFont="1" applyFill="1" applyAlignment="1">
      <alignment horizontal="center"/>
    </xf>
    <xf numFmtId="167" fontId="47" fillId="3" borderId="0" xfId="35" applyNumberFormat="1" applyFont="1" applyFill="1" applyAlignment="1">
      <alignment horizontal="center"/>
    </xf>
    <xf numFmtId="167" fontId="45" fillId="3" borderId="0" xfId="35" applyNumberFormat="1" applyFont="1" applyFill="1" applyAlignment="1">
      <alignment horizontal="center"/>
    </xf>
    <xf numFmtId="167" fontId="43" fillId="3" borderId="6" xfId="35" applyNumberFormat="1" applyFont="1" applyFill="1" applyBorder="1" applyAlignment="1">
      <alignment horizontal="center"/>
    </xf>
    <xf numFmtId="167" fontId="43" fillId="3" borderId="0" xfId="35" applyNumberFormat="1" applyFont="1" applyFill="1" applyBorder="1" applyAlignment="1">
      <alignment horizontal="center"/>
    </xf>
    <xf numFmtId="167" fontId="43" fillId="3" borderId="8" xfId="35" applyNumberFormat="1" applyFont="1" applyFill="1" applyBorder="1" applyAlignment="1">
      <alignment horizontal="center"/>
    </xf>
    <xf numFmtId="3" fontId="43" fillId="3" borderId="0" xfId="35" applyNumberFormat="1" applyFont="1" applyFill="1" applyBorder="1" applyAlignment="1"/>
    <xf numFmtId="3" fontId="32" fillId="3" borderId="0" xfId="46" applyNumberFormat="1" applyFont="1" applyFill="1" applyBorder="1"/>
    <xf numFmtId="3" fontId="75" fillId="3" borderId="0" xfId="52" applyNumberFormat="1" applyFont="1" applyFill="1"/>
    <xf numFmtId="174" fontId="1" fillId="3" borderId="0" xfId="52" applyNumberFormat="1" applyFill="1"/>
    <xf numFmtId="3" fontId="1" fillId="3" borderId="0" xfId="52" applyNumberFormat="1" applyFill="1"/>
    <xf numFmtId="3" fontId="43" fillId="3" borderId="0" xfId="35" applyNumberFormat="1" applyFont="1" applyFill="1" applyBorder="1" applyAlignment="1" applyProtection="1">
      <alignment horizontal="right"/>
    </xf>
    <xf numFmtId="167" fontId="48" fillId="3" borderId="0" xfId="35" applyNumberFormat="1" applyFont="1" applyFill="1" applyBorder="1" applyAlignment="1">
      <alignment horizontal="left" indent="1"/>
    </xf>
    <xf numFmtId="167" fontId="50" fillId="3" borderId="0" xfId="35" applyNumberFormat="1" applyFont="1" applyFill="1" applyBorder="1" applyAlignment="1">
      <alignment horizontal="left" vertical="top" indent="1"/>
    </xf>
    <xf numFmtId="167" fontId="50" fillId="3" borderId="2" xfId="35" applyNumberFormat="1" applyFont="1" applyFill="1" applyBorder="1" applyAlignment="1">
      <alignment horizontal="center" vertical="top"/>
    </xf>
    <xf numFmtId="167" fontId="53" fillId="3" borderId="0" xfId="35" applyNumberFormat="1" applyFont="1" applyFill="1" applyAlignment="1">
      <alignment horizontal="center"/>
    </xf>
    <xf numFmtId="167" fontId="57" fillId="3" borderId="0" xfId="35" applyNumberFormat="1" applyFont="1" applyFill="1" applyAlignment="1">
      <alignment horizontal="left"/>
    </xf>
    <xf numFmtId="167" fontId="53" fillId="3" borderId="0" xfId="35" applyNumberFormat="1" applyFont="1" applyFill="1" applyAlignment="1">
      <alignment horizontal="left"/>
    </xf>
    <xf numFmtId="0" fontId="75" fillId="3" borderId="0" xfId="52" applyFont="1" applyFill="1" applyAlignment="1">
      <alignment horizontal="center"/>
    </xf>
    <xf numFmtId="0" fontId="46" fillId="3" borderId="0" xfId="35" applyFont="1" applyFill="1" applyBorder="1" applyAlignment="1">
      <alignment horizontal="right" vertical="center"/>
    </xf>
    <xf numFmtId="0" fontId="46" fillId="3" borderId="0" xfId="35" applyFont="1" applyFill="1" applyBorder="1" applyAlignment="1">
      <alignment vertical="top"/>
    </xf>
    <xf numFmtId="0" fontId="46" fillId="3" borderId="0" xfId="35" applyFont="1" applyFill="1" applyBorder="1" applyAlignment="1">
      <alignment vertical="center"/>
    </xf>
    <xf numFmtId="0" fontId="69" fillId="3" borderId="0" xfId="35" applyFont="1" applyFill="1" applyBorder="1" applyAlignment="1">
      <alignment vertical="center"/>
    </xf>
    <xf numFmtId="0" fontId="80" fillId="3" borderId="0" xfId="52" applyNumberFormat="1" applyFont="1" applyFill="1" applyBorder="1" applyAlignment="1">
      <alignment horizontal="right"/>
    </xf>
    <xf numFmtId="0" fontId="88" fillId="3" borderId="0" xfId="52" applyFont="1" applyFill="1" applyAlignment="1">
      <alignment horizontal="left"/>
    </xf>
    <xf numFmtId="0" fontId="75" fillId="3" borderId="0" xfId="52" applyNumberFormat="1" applyFont="1" applyFill="1" applyBorder="1" applyAlignment="1">
      <alignment vertical="center"/>
    </xf>
    <xf numFmtId="0" fontId="75" fillId="3" borderId="0" xfId="52" applyNumberFormat="1" applyFont="1" applyFill="1" applyAlignment="1">
      <alignment vertical="center"/>
    </xf>
    <xf numFmtId="0" fontId="75" fillId="3" borderId="10" xfId="52" applyNumberFormat="1" applyFont="1" applyFill="1" applyBorder="1" applyAlignment="1">
      <alignment vertical="center"/>
    </xf>
    <xf numFmtId="0" fontId="80" fillId="3" borderId="10" xfId="52" applyNumberFormat="1" applyFont="1" applyFill="1" applyBorder="1" applyAlignment="1">
      <alignment vertical="center"/>
    </xf>
    <xf numFmtId="0" fontId="89" fillId="3" borderId="10" xfId="52" applyFont="1" applyFill="1" applyBorder="1" applyAlignment="1">
      <alignment horizontal="left" vertical="center"/>
    </xf>
    <xf numFmtId="0" fontId="90" fillId="3" borderId="0" xfId="52" applyNumberFormat="1" applyFont="1" applyFill="1" applyBorder="1" applyAlignment="1">
      <alignment vertical="center"/>
    </xf>
    <xf numFmtId="0" fontId="91" fillId="3" borderId="0" xfId="52" applyNumberFormat="1" applyFont="1" applyFill="1" applyBorder="1" applyAlignment="1">
      <alignment vertical="center"/>
    </xf>
    <xf numFmtId="0" fontId="92" fillId="3" borderId="0" xfId="52" applyFont="1" applyFill="1" applyBorder="1" applyAlignment="1">
      <alignment horizontal="left" vertical="center"/>
    </xf>
    <xf numFmtId="0" fontId="90" fillId="3" borderId="0" xfId="52" applyFont="1" applyFill="1"/>
    <xf numFmtId="0" fontId="93" fillId="3" borderId="0" xfId="36" applyFont="1" applyFill="1" applyBorder="1" applyAlignment="1">
      <alignment vertical="center"/>
    </xf>
    <xf numFmtId="0" fontId="93" fillId="3" borderId="0" xfId="36" applyFont="1" applyFill="1" applyBorder="1" applyAlignment="1">
      <alignment horizontal="center" vertical="center"/>
    </xf>
    <xf numFmtId="3" fontId="93" fillId="3" borderId="0" xfId="36" applyNumberFormat="1" applyFont="1" applyFill="1" applyBorder="1" applyAlignment="1">
      <alignment horizontal="center" vertical="center"/>
    </xf>
    <xf numFmtId="3" fontId="93" fillId="3" borderId="0" xfId="36" applyNumberFormat="1" applyFont="1" applyFill="1" applyBorder="1" applyAlignment="1">
      <alignment horizontal="center" vertical="center"/>
    </xf>
    <xf numFmtId="3" fontId="93" fillId="3" borderId="0" xfId="36" applyNumberFormat="1" applyFont="1" applyFill="1" applyBorder="1" applyAlignment="1">
      <alignment vertical="center"/>
    </xf>
    <xf numFmtId="0" fontId="93" fillId="3" borderId="0" xfId="36" applyFont="1" applyFill="1" applyBorder="1" applyAlignment="1">
      <alignment horizontal="left" vertical="center"/>
    </xf>
    <xf numFmtId="3" fontId="94" fillId="3" borderId="7" xfId="36" applyNumberFormat="1" applyFont="1" applyFill="1" applyBorder="1" applyAlignment="1">
      <alignment horizontal="center" vertical="center"/>
    </xf>
    <xf numFmtId="3" fontId="94" fillId="3" borderId="0" xfId="36" applyNumberFormat="1" applyFont="1" applyFill="1" applyBorder="1" applyAlignment="1">
      <alignment horizontal="center" vertical="center"/>
    </xf>
    <xf numFmtId="3" fontId="93" fillId="3" borderId="7" xfId="36" applyNumberFormat="1" applyFont="1" applyFill="1" applyBorder="1" applyAlignment="1">
      <alignment vertical="center"/>
    </xf>
    <xf numFmtId="3" fontId="94" fillId="3" borderId="7" xfId="36" applyNumberFormat="1" applyFont="1" applyFill="1" applyBorder="1" applyAlignment="1">
      <alignment vertical="center"/>
    </xf>
    <xf numFmtId="0" fontId="94" fillId="3" borderId="0" xfId="36" applyFont="1" applyFill="1" applyBorder="1" applyAlignment="1">
      <alignment horizontal="center"/>
    </xf>
    <xf numFmtId="0" fontId="94" fillId="3" borderId="0" xfId="36" applyFont="1" applyFill="1" applyBorder="1" applyAlignment="1">
      <alignment horizontal="left"/>
    </xf>
    <xf numFmtId="0" fontId="94" fillId="3" borderId="0" xfId="36" applyFont="1" applyFill="1" applyBorder="1" applyAlignment="1">
      <alignment horizontal="center" wrapText="1"/>
    </xf>
    <xf numFmtId="0" fontId="95" fillId="3" borderId="0" xfId="69" applyFont="1" applyFill="1" applyBorder="1" applyAlignment="1">
      <alignment horizontal="right"/>
    </xf>
    <xf numFmtId="3" fontId="93" fillId="3" borderId="0" xfId="36" applyNumberFormat="1" applyFont="1" applyFill="1" applyBorder="1" applyAlignment="1">
      <alignment horizontal="right"/>
    </xf>
    <xf numFmtId="0" fontId="90" fillId="3" borderId="0" xfId="52" applyFont="1" applyFill="1" applyAlignment="1"/>
    <xf numFmtId="0" fontId="94" fillId="3" borderId="0" xfId="36" applyFont="1" applyFill="1" applyBorder="1" applyAlignment="1">
      <alignment vertical="top"/>
    </xf>
    <xf numFmtId="0" fontId="94" fillId="3" borderId="0" xfId="36" applyFont="1" applyFill="1" applyBorder="1" applyAlignment="1">
      <alignment horizontal="left" vertical="top" wrapText="1"/>
    </xf>
    <xf numFmtId="0" fontId="91" fillId="3" borderId="0" xfId="69" applyFont="1" applyFill="1" applyBorder="1" applyAlignment="1">
      <alignment horizontal="right" vertical="top"/>
    </xf>
    <xf numFmtId="0" fontId="91" fillId="3" borderId="0" xfId="69" applyFont="1" applyFill="1" applyBorder="1" applyAlignment="1">
      <alignment horizontal="right" vertical="top" wrapText="1"/>
    </xf>
    <xf numFmtId="0" fontId="90" fillId="3" borderId="0" xfId="52" applyFont="1" applyFill="1" applyAlignment="1">
      <alignment vertical="top"/>
    </xf>
    <xf numFmtId="0" fontId="94" fillId="3" borderId="7" xfId="36" applyFont="1" applyFill="1" applyBorder="1" applyAlignment="1">
      <alignment vertical="center"/>
    </xf>
    <xf numFmtId="0" fontId="94" fillId="3" borderId="7" xfId="36" applyFont="1" applyFill="1" applyBorder="1" applyAlignment="1">
      <alignment horizontal="left" vertical="center" wrapText="1"/>
    </xf>
    <xf numFmtId="0" fontId="91" fillId="3" borderId="7" xfId="69" applyFont="1" applyFill="1" applyBorder="1" applyAlignment="1">
      <alignment horizontal="right" vertical="center"/>
    </xf>
    <xf numFmtId="0" fontId="91" fillId="3" borderId="7" xfId="69" applyFont="1" applyFill="1" applyBorder="1" applyAlignment="1">
      <alignment horizontal="right" vertical="center" wrapText="1"/>
    </xf>
    <xf numFmtId="0" fontId="90" fillId="3" borderId="7" xfId="52" applyFont="1" applyFill="1" applyBorder="1"/>
    <xf numFmtId="0" fontId="94" fillId="3" borderId="0" xfId="36" applyFont="1" applyFill="1" applyBorder="1" applyAlignment="1">
      <alignment vertical="center"/>
    </xf>
    <xf numFmtId="0" fontId="94" fillId="3" borderId="0" xfId="36" applyFont="1" applyFill="1" applyBorder="1" applyAlignment="1">
      <alignment horizontal="left" vertical="center" wrapText="1"/>
    </xf>
    <xf numFmtId="0" fontId="91" fillId="3" borderId="0" xfId="69" applyFont="1" applyFill="1" applyBorder="1" applyAlignment="1">
      <alignment horizontal="right" vertical="center"/>
    </xf>
    <xf numFmtId="0" fontId="91" fillId="3" borderId="0" xfId="69" applyFont="1" applyFill="1" applyBorder="1" applyAlignment="1">
      <alignment horizontal="right" vertical="center" wrapText="1"/>
    </xf>
    <xf numFmtId="0" fontId="93" fillId="3" borderId="0" xfId="36" applyFont="1" applyFill="1" applyBorder="1" applyAlignment="1">
      <alignment vertical="center" wrapText="1"/>
    </xf>
    <xf numFmtId="0" fontId="93" fillId="3" borderId="0" xfId="68" applyNumberFormat="1" applyFont="1" applyFill="1" applyBorder="1" applyAlignment="1">
      <alignment horizontal="center" vertical="center"/>
    </xf>
    <xf numFmtId="3" fontId="93" fillId="3" borderId="0" xfId="70" applyNumberFormat="1" applyFont="1" applyFill="1" applyBorder="1" applyAlignment="1">
      <alignment horizontal="right" vertical="center"/>
    </xf>
    <xf numFmtId="0" fontId="93" fillId="3" borderId="0" xfId="36" applyFont="1" applyFill="1" applyBorder="1" applyAlignment="1">
      <alignment horizontal="right" vertical="center" wrapText="1"/>
    </xf>
    <xf numFmtId="0" fontId="90" fillId="3" borderId="0" xfId="69" applyFont="1" applyFill="1" applyAlignment="1">
      <alignment vertical="center"/>
    </xf>
    <xf numFmtId="0" fontId="90" fillId="3" borderId="0" xfId="52" applyFont="1" applyFill="1" applyAlignment="1">
      <alignment vertical="center"/>
    </xf>
    <xf numFmtId="0" fontId="96" fillId="3" borderId="0" xfId="68" applyNumberFormat="1" applyFont="1" applyFill="1" applyBorder="1" applyAlignment="1">
      <alignment horizontal="center" vertical="center"/>
    </xf>
    <xf numFmtId="3" fontId="90" fillId="3" borderId="0" xfId="69" applyNumberFormat="1" applyFont="1" applyFill="1" applyAlignment="1">
      <alignment horizontal="right" vertical="center"/>
    </xf>
    <xf numFmtId="0" fontId="97" fillId="3" borderId="0" xfId="37" applyFont="1" applyFill="1" applyBorder="1" applyAlignment="1">
      <alignment horizontal="right" vertical="center"/>
    </xf>
    <xf numFmtId="3" fontId="90" fillId="3" borderId="0" xfId="70" applyNumberFormat="1" applyFont="1" applyFill="1" applyBorder="1" applyAlignment="1">
      <alignment horizontal="right" vertical="center"/>
    </xf>
    <xf numFmtId="0" fontId="98" fillId="3" borderId="0" xfId="37" applyFont="1" applyFill="1" applyBorder="1" applyAlignment="1">
      <alignment horizontal="left" vertical="center"/>
    </xf>
    <xf numFmtId="0" fontId="98" fillId="3" borderId="0" xfId="37" applyFont="1" applyFill="1" applyBorder="1" applyAlignment="1">
      <alignment horizontal="left" vertical="center" indent="1"/>
    </xf>
    <xf numFmtId="3" fontId="95" fillId="3" borderId="0" xfId="69" applyNumberFormat="1" applyFont="1" applyFill="1" applyAlignment="1">
      <alignment horizontal="right" vertical="center"/>
    </xf>
    <xf numFmtId="168" fontId="95" fillId="3" borderId="0" xfId="70" applyNumberFormat="1" applyFont="1" applyFill="1" applyAlignment="1">
      <alignment horizontal="right" vertical="center"/>
    </xf>
    <xf numFmtId="0" fontId="98" fillId="3" borderId="0" xfId="37" applyFont="1" applyFill="1" applyBorder="1" applyAlignment="1">
      <alignment horizontal="right" vertical="center"/>
    </xf>
    <xf numFmtId="3" fontId="95" fillId="3" borderId="0" xfId="70" applyNumberFormat="1" applyFont="1" applyFill="1" applyBorder="1" applyAlignment="1">
      <alignment horizontal="right" vertical="center"/>
    </xf>
    <xf numFmtId="0" fontId="97" fillId="3" borderId="0" xfId="37" applyFont="1" applyFill="1" applyBorder="1" applyAlignment="1">
      <alignment vertical="center"/>
    </xf>
    <xf numFmtId="0" fontId="97" fillId="3" borderId="0" xfId="37" applyFont="1" applyFill="1" applyBorder="1" applyAlignment="1">
      <alignment horizontal="left" vertical="center" indent="1"/>
    </xf>
    <xf numFmtId="168" fontId="90" fillId="3" borderId="0" xfId="70" applyNumberFormat="1" applyFont="1" applyFill="1" applyAlignment="1">
      <alignment horizontal="right" vertical="center"/>
    </xf>
    <xf numFmtId="168" fontId="97" fillId="3" borderId="0" xfId="70" applyNumberFormat="1" applyFont="1" applyFill="1" applyBorder="1" applyAlignment="1">
      <alignment horizontal="right" vertical="center"/>
    </xf>
    <xf numFmtId="164" fontId="34" fillId="0" borderId="0" xfId="40" applyNumberFormat="1" applyFont="1" applyFill="1" applyBorder="1" applyAlignment="1" applyProtection="1">
      <alignment horizontal="right" vertical="center"/>
      <protection locked="0"/>
    </xf>
    <xf numFmtId="164" fontId="34" fillId="0" borderId="0" xfId="40" applyNumberFormat="1" applyFont="1" applyFill="1" applyBorder="1" applyAlignment="1" applyProtection="1">
      <alignment horizontal="left" vertical="center" indent="1"/>
      <protection locked="0"/>
    </xf>
    <xf numFmtId="172" fontId="90" fillId="3" borderId="0" xfId="70" applyNumberFormat="1" applyFont="1" applyFill="1" applyBorder="1" applyAlignment="1">
      <alignment horizontal="right" vertical="center"/>
    </xf>
    <xf numFmtId="0" fontId="99" fillId="3" borderId="0" xfId="37" applyFont="1" applyFill="1" applyBorder="1" applyAlignment="1">
      <alignment horizontal="left" vertical="center" indent="1"/>
    </xf>
    <xf numFmtId="0" fontId="43" fillId="3" borderId="2" xfId="68" applyNumberFormat="1" applyFont="1" applyFill="1" applyBorder="1" applyAlignment="1">
      <alignment horizontal="center" vertical="center"/>
    </xf>
    <xf numFmtId="3" fontId="48" fillId="3" borderId="0" xfId="70" applyNumberFormat="1" applyFont="1" applyFill="1" applyBorder="1" applyAlignment="1">
      <alignment horizontal="right" vertical="center"/>
    </xf>
    <xf numFmtId="3" fontId="70" fillId="3" borderId="0" xfId="70" applyNumberFormat="1" applyFont="1" applyFill="1" applyBorder="1" applyAlignment="1">
      <alignment horizontal="right" vertical="center"/>
    </xf>
    <xf numFmtId="0" fontId="70" fillId="3" borderId="2" xfId="69" applyFont="1" applyFill="1" applyBorder="1" applyAlignment="1">
      <alignment vertical="center"/>
    </xf>
    <xf numFmtId="0" fontId="70" fillId="3" borderId="0" xfId="69" applyFont="1" applyFill="1" applyBorder="1" applyAlignment="1">
      <alignment vertical="center"/>
    </xf>
    <xf numFmtId="0" fontId="56" fillId="3" borderId="3" xfId="69" applyFont="1" applyFill="1" applyBorder="1" applyAlignment="1">
      <alignment vertical="center"/>
    </xf>
    <xf numFmtId="0" fontId="100" fillId="3" borderId="3" xfId="37" applyFont="1" applyFill="1" applyBorder="1" applyAlignment="1">
      <alignment horizontal="left" vertical="center" indent="1"/>
    </xf>
    <xf numFmtId="3" fontId="55" fillId="3" borderId="3" xfId="70" applyNumberFormat="1" applyFont="1" applyFill="1" applyBorder="1" applyAlignment="1">
      <alignment horizontal="right" vertical="center"/>
    </xf>
    <xf numFmtId="0" fontId="74" fillId="3" borderId="3" xfId="52" applyFont="1" applyFill="1" applyBorder="1" applyAlignment="1">
      <alignment horizontal="right" vertical="center"/>
    </xf>
    <xf numFmtId="167" fontId="55" fillId="3" borderId="0" xfId="31" applyFont="1" applyFill="1" applyBorder="1" applyAlignment="1">
      <alignment horizontal="right"/>
    </xf>
    <xf numFmtId="0" fontId="56" fillId="3" borderId="0" xfId="69" applyFont="1" applyFill="1" applyBorder="1" applyAlignment="1">
      <alignment vertical="center"/>
    </xf>
    <xf numFmtId="0" fontId="100" fillId="3" borderId="0" xfId="37" applyFont="1" applyFill="1" applyBorder="1" applyAlignment="1">
      <alignment horizontal="left" vertical="center" indent="1"/>
    </xf>
    <xf numFmtId="3" fontId="55" fillId="3" borderId="0" xfId="70" applyNumberFormat="1" applyFont="1" applyFill="1" applyBorder="1" applyAlignment="1">
      <alignment horizontal="right" vertical="center"/>
    </xf>
    <xf numFmtId="0" fontId="83" fillId="3" borderId="0" xfId="52" applyFont="1" applyFill="1" applyBorder="1" applyAlignment="1">
      <alignment horizontal="right" vertical="center"/>
    </xf>
    <xf numFmtId="167" fontId="57" fillId="3" borderId="0" xfId="31" applyFont="1" applyFill="1" applyAlignment="1">
      <alignment horizontal="right"/>
    </xf>
    <xf numFmtId="0" fontId="74" fillId="3" borderId="0" xfId="52" applyFont="1" applyFill="1" applyBorder="1" applyAlignment="1">
      <alignment vertical="center"/>
    </xf>
    <xf numFmtId="0" fontId="56" fillId="3" borderId="0" xfId="52" applyFont="1" applyFill="1" applyBorder="1" applyAlignment="1">
      <alignment horizontal="left" vertical="center" indent="1"/>
    </xf>
    <xf numFmtId="3" fontId="53" fillId="3" borderId="0" xfId="40" applyNumberFormat="1" applyFont="1" applyFill="1" applyBorder="1" applyAlignment="1">
      <alignment horizontal="right" vertical="center"/>
    </xf>
    <xf numFmtId="0" fontId="53" fillId="3" borderId="0" xfId="68" applyNumberFormat="1" applyFont="1" applyFill="1" applyBorder="1" applyAlignment="1">
      <alignment horizontal="right" vertical="center"/>
    </xf>
    <xf numFmtId="0" fontId="56" fillId="3" borderId="0" xfId="52" applyFont="1" applyFill="1" applyBorder="1" applyAlignment="1">
      <alignment horizontal="right" vertical="center" indent="1"/>
    </xf>
    <xf numFmtId="0" fontId="74" fillId="3" borderId="0" xfId="52" applyFont="1" applyFill="1" applyBorder="1" applyAlignment="1">
      <alignment horizontal="left" vertical="center"/>
    </xf>
    <xf numFmtId="3" fontId="53" fillId="3" borderId="0" xfId="70" applyNumberFormat="1" applyFont="1" applyFill="1" applyBorder="1" applyAlignment="1">
      <alignment horizontal="right" vertical="center"/>
    </xf>
    <xf numFmtId="0" fontId="101" fillId="3" borderId="0" xfId="52" applyFont="1" applyFill="1" applyAlignment="1">
      <alignment horizontal="left" vertical="center"/>
    </xf>
    <xf numFmtId="167" fontId="53" fillId="3" borderId="0" xfId="44" applyNumberFormat="1" applyFont="1" applyFill="1" applyBorder="1" applyAlignment="1">
      <alignment vertical="center"/>
    </xf>
    <xf numFmtId="0" fontId="70" fillId="3" borderId="0" xfId="69" applyFont="1" applyFill="1"/>
    <xf numFmtId="0" fontId="48" fillId="3" borderId="0" xfId="35" applyFont="1" applyFill="1" applyBorder="1" applyAlignment="1"/>
    <xf numFmtId="0" fontId="48" fillId="3" borderId="0" xfId="35" applyFont="1" applyFill="1" applyBorder="1" applyAlignment="1">
      <alignment vertical="center"/>
    </xf>
    <xf numFmtId="0" fontId="71" fillId="3" borderId="0" xfId="35" applyFont="1" applyFill="1" applyBorder="1" applyAlignment="1">
      <alignment vertical="center"/>
    </xf>
    <xf numFmtId="0" fontId="102" fillId="3" borderId="0" xfId="69" applyFont="1" applyFill="1" applyAlignment="1">
      <alignment horizontal="left"/>
    </xf>
    <xf numFmtId="0" fontId="70" fillId="3" borderId="0" xfId="69" applyNumberFormat="1" applyFont="1" applyFill="1" applyBorder="1" applyAlignment="1">
      <alignment vertical="center"/>
    </xf>
    <xf numFmtId="0" fontId="70" fillId="3" borderId="0" xfId="69" applyNumberFormat="1" applyFont="1" applyFill="1" applyAlignment="1">
      <alignment vertical="center"/>
    </xf>
    <xf numFmtId="0" fontId="70" fillId="3" borderId="10" xfId="69" applyNumberFormat="1" applyFont="1" applyFill="1" applyBorder="1" applyAlignment="1">
      <alignment vertical="center"/>
    </xf>
    <xf numFmtId="0" fontId="103" fillId="3" borderId="10" xfId="69" applyNumberFormat="1" applyFont="1" applyFill="1" applyBorder="1" applyAlignment="1">
      <alignment vertical="center"/>
    </xf>
    <xf numFmtId="0" fontId="104" fillId="3" borderId="10" xfId="69" applyFont="1" applyFill="1" applyBorder="1" applyAlignment="1">
      <alignment horizontal="left" vertical="center"/>
    </xf>
    <xf numFmtId="0" fontId="103" fillId="3" borderId="0" xfId="69" applyNumberFormat="1" applyFont="1" applyFill="1" applyBorder="1" applyAlignment="1">
      <alignment vertical="center"/>
    </xf>
    <xf numFmtId="0" fontId="104" fillId="3" borderId="0" xfId="69" applyFont="1" applyFill="1" applyBorder="1" applyAlignment="1">
      <alignment horizontal="left" vertical="center"/>
    </xf>
    <xf numFmtId="0" fontId="48" fillId="3" borderId="0" xfId="36" applyFont="1" applyFill="1" applyBorder="1" applyAlignment="1">
      <alignment vertical="center"/>
    </xf>
    <xf numFmtId="0" fontId="48" fillId="3" borderId="0" xfId="36" applyFont="1" applyFill="1" applyBorder="1" applyAlignment="1">
      <alignment horizontal="center" vertical="center"/>
    </xf>
    <xf numFmtId="3" fontId="48" fillId="3" borderId="0" xfId="36" applyNumberFormat="1" applyFont="1" applyFill="1" applyBorder="1" applyAlignment="1">
      <alignment horizontal="center" vertical="center"/>
    </xf>
    <xf numFmtId="0" fontId="48" fillId="3" borderId="0" xfId="36" applyFont="1" applyFill="1" applyBorder="1" applyAlignment="1">
      <alignment horizontal="left" vertical="center"/>
    </xf>
    <xf numFmtId="3" fontId="50" fillId="3" borderId="0" xfId="36" applyNumberFormat="1" applyFont="1" applyFill="1" applyBorder="1" applyAlignment="1">
      <alignment horizontal="center" vertical="center"/>
    </xf>
    <xf numFmtId="0" fontId="50" fillId="3" borderId="0" xfId="36" applyFont="1" applyFill="1" applyBorder="1" applyAlignment="1">
      <alignment horizontal="center" vertical="center"/>
    </xf>
    <xf numFmtId="0" fontId="50" fillId="3" borderId="0" xfId="36" applyFont="1" applyFill="1" applyBorder="1" applyAlignment="1">
      <alignment horizontal="left" vertical="center"/>
    </xf>
    <xf numFmtId="0" fontId="50" fillId="3" borderId="0" xfId="36" applyFont="1" applyFill="1" applyBorder="1" applyAlignment="1">
      <alignment horizontal="center" vertical="center" wrapText="1"/>
    </xf>
    <xf numFmtId="3" fontId="48" fillId="3" borderId="0" xfId="36" applyNumberFormat="1" applyFont="1" applyFill="1" applyBorder="1" applyAlignment="1">
      <alignment horizontal="right" vertical="center"/>
    </xf>
    <xf numFmtId="0" fontId="50" fillId="3" borderId="0" xfId="36" applyFont="1" applyFill="1" applyBorder="1" applyAlignment="1">
      <alignment vertical="center"/>
    </xf>
    <xf numFmtId="0" fontId="50" fillId="3" borderId="0" xfId="36" applyFont="1" applyFill="1" applyBorder="1" applyAlignment="1">
      <alignment horizontal="left" vertical="center" wrapText="1"/>
    </xf>
    <xf numFmtId="0" fontId="103" fillId="3" borderId="0" xfId="69" applyFont="1" applyFill="1" applyBorder="1" applyAlignment="1">
      <alignment horizontal="right" vertical="center" wrapText="1"/>
    </xf>
    <xf numFmtId="0" fontId="50" fillId="3" borderId="7" xfId="36" applyFont="1" applyFill="1" applyBorder="1" applyAlignment="1">
      <alignment vertical="center"/>
    </xf>
    <xf numFmtId="0" fontId="50" fillId="3" borderId="7" xfId="36" applyFont="1" applyFill="1" applyBorder="1" applyAlignment="1">
      <alignment horizontal="left" vertical="center" wrapText="1"/>
    </xf>
    <xf numFmtId="0" fontId="103" fillId="3" borderId="7" xfId="69" applyFont="1" applyFill="1" applyBorder="1" applyAlignment="1">
      <alignment horizontal="right" vertical="center" wrapText="1"/>
    </xf>
    <xf numFmtId="0" fontId="103" fillId="3" borderId="7" xfId="69" applyFont="1" applyFill="1" applyBorder="1" applyAlignment="1">
      <alignment horizontal="right" vertical="center"/>
    </xf>
    <xf numFmtId="0" fontId="48" fillId="3" borderId="0" xfId="36" applyFont="1" applyFill="1" applyBorder="1" applyAlignment="1">
      <alignment vertical="center" wrapText="1"/>
    </xf>
    <xf numFmtId="0" fontId="48" fillId="3" borderId="0" xfId="36" applyFont="1" applyFill="1" applyBorder="1" applyAlignment="1">
      <alignment horizontal="center" vertical="center" wrapText="1"/>
    </xf>
    <xf numFmtId="3" fontId="72" fillId="3" borderId="0" xfId="69" applyNumberFormat="1" applyFont="1" applyFill="1" applyAlignment="1">
      <alignment vertical="center"/>
    </xf>
    <xf numFmtId="0" fontId="105" fillId="3" borderId="0" xfId="37" applyFont="1" applyFill="1" applyBorder="1" applyAlignment="1">
      <alignment horizontal="left" vertical="center"/>
    </xf>
    <xf numFmtId="0" fontId="105" fillId="3" borderId="0" xfId="37" applyFont="1" applyFill="1" applyBorder="1" applyAlignment="1">
      <alignment horizontal="left" vertical="center" indent="1"/>
    </xf>
    <xf numFmtId="168" fontId="72" fillId="3" borderId="0" xfId="70" applyNumberFormat="1" applyFont="1" applyFill="1" applyAlignment="1">
      <alignment horizontal="right" vertical="center"/>
    </xf>
    <xf numFmtId="168" fontId="105" fillId="3" borderId="0" xfId="70" applyNumberFormat="1" applyFont="1" applyFill="1" applyBorder="1" applyAlignment="1">
      <alignment horizontal="right" vertical="center"/>
    </xf>
    <xf numFmtId="168" fontId="72" fillId="3" borderId="0" xfId="70" applyNumberFormat="1" applyFont="1" applyFill="1" applyBorder="1" applyAlignment="1">
      <alignment horizontal="right" vertical="center"/>
    </xf>
    <xf numFmtId="3" fontId="72" fillId="3" borderId="0" xfId="70" applyNumberFormat="1" applyFont="1" applyFill="1" applyBorder="1" applyAlignment="1">
      <alignment horizontal="right" vertical="center"/>
    </xf>
    <xf numFmtId="0" fontId="70" fillId="3" borderId="0" xfId="69" applyFont="1" applyFill="1" applyAlignment="1">
      <alignment vertical="center"/>
    </xf>
    <xf numFmtId="168" fontId="70" fillId="3" borderId="0" xfId="70" applyNumberFormat="1" applyFont="1" applyFill="1" applyBorder="1" applyAlignment="1">
      <alignment horizontal="right" vertical="center"/>
    </xf>
    <xf numFmtId="168" fontId="70" fillId="3" borderId="0" xfId="70" applyNumberFormat="1" applyFont="1" applyFill="1" applyAlignment="1">
      <alignment horizontal="right" vertical="center"/>
    </xf>
    <xf numFmtId="168" fontId="99" fillId="3" borderId="0" xfId="70" applyNumberFormat="1" applyFont="1" applyFill="1" applyBorder="1" applyAlignment="1">
      <alignment horizontal="right" vertical="center"/>
    </xf>
    <xf numFmtId="0" fontId="99" fillId="3" borderId="0" xfId="37" applyFont="1" applyFill="1" applyBorder="1" applyAlignment="1">
      <alignment horizontal="left" vertical="center"/>
    </xf>
    <xf numFmtId="0" fontId="99" fillId="3" borderId="0" xfId="37" applyFont="1" applyFill="1" applyBorder="1" applyAlignment="1">
      <alignment horizontal="left" vertical="center" indent="2"/>
    </xf>
    <xf numFmtId="164" fontId="43" fillId="0" borderId="0" xfId="40" applyNumberFormat="1" applyFont="1" applyFill="1" applyBorder="1" applyAlignment="1" applyProtection="1">
      <alignment horizontal="right" vertical="center"/>
      <protection locked="0"/>
    </xf>
    <xf numFmtId="164" fontId="43" fillId="0" borderId="0" xfId="40" applyNumberFormat="1" applyFont="1" applyFill="1" applyBorder="1" applyAlignment="1" applyProtection="1">
      <alignment horizontal="left" vertical="center" indent="1"/>
      <protection locked="0"/>
    </xf>
    <xf numFmtId="168" fontId="70" fillId="3" borderId="0" xfId="70" quotePrefix="1" applyNumberFormat="1" applyFont="1" applyFill="1" applyBorder="1" applyAlignment="1">
      <alignment horizontal="right" vertical="center"/>
    </xf>
    <xf numFmtId="0" fontId="99" fillId="3" borderId="0" xfId="37" applyFont="1" applyFill="1" applyBorder="1" applyAlignment="1">
      <alignment horizontal="center" vertical="center"/>
    </xf>
    <xf numFmtId="0" fontId="105" fillId="3" borderId="0" xfId="37" applyFont="1" applyFill="1" applyBorder="1" applyAlignment="1">
      <alignment horizontal="center" vertical="center"/>
    </xf>
    <xf numFmtId="168" fontId="72" fillId="3" borderId="0" xfId="70" quotePrefix="1" applyNumberFormat="1" applyFont="1" applyFill="1" applyBorder="1" applyAlignment="1">
      <alignment horizontal="right" vertical="center"/>
    </xf>
    <xf numFmtId="3" fontId="70" fillId="3" borderId="0" xfId="69" applyNumberFormat="1" applyFont="1" applyFill="1" applyAlignment="1">
      <alignment vertical="center"/>
    </xf>
    <xf numFmtId="0" fontId="70" fillId="3" borderId="0" xfId="69" applyFont="1" applyFill="1" applyBorder="1" applyAlignment="1">
      <alignment horizontal="left" vertical="center"/>
    </xf>
    <xf numFmtId="0" fontId="70" fillId="3" borderId="0" xfId="69" applyFont="1" applyFill="1" applyBorder="1" applyAlignment="1">
      <alignment horizontal="left" vertical="center" indent="2"/>
    </xf>
    <xf numFmtId="3" fontId="70" fillId="3" borderId="0" xfId="69" applyNumberFormat="1" applyFont="1" applyFill="1" applyBorder="1" applyAlignment="1">
      <alignment horizontal="right" vertical="center"/>
    </xf>
    <xf numFmtId="0" fontId="43" fillId="3" borderId="0" xfId="36" applyFont="1" applyFill="1" applyBorder="1" applyAlignment="1">
      <alignment horizontal="left" vertical="center"/>
    </xf>
    <xf numFmtId="0" fontId="43" fillId="3" borderId="0" xfId="36" applyFont="1" applyFill="1" applyBorder="1" applyAlignment="1">
      <alignment horizontal="left" vertical="center" indent="2"/>
    </xf>
    <xf numFmtId="0" fontId="43" fillId="3" borderId="0" xfId="36" applyFont="1" applyFill="1" applyBorder="1" applyAlignment="1">
      <alignment horizontal="left" vertical="center" indent="1"/>
    </xf>
    <xf numFmtId="0" fontId="70" fillId="3" borderId="3" xfId="69" applyFont="1" applyFill="1" applyBorder="1" applyAlignment="1">
      <alignment vertical="center"/>
    </xf>
    <xf numFmtId="0" fontId="43" fillId="3" borderId="3" xfId="36" applyFont="1" applyFill="1" applyBorder="1" applyAlignment="1">
      <alignment horizontal="left" vertical="center" indent="1"/>
    </xf>
    <xf numFmtId="0" fontId="43" fillId="3" borderId="3" xfId="36" applyFont="1" applyFill="1" applyBorder="1" applyAlignment="1">
      <alignment horizontal="left" vertical="center" indent="2"/>
    </xf>
    <xf numFmtId="3" fontId="72" fillId="3" borderId="3" xfId="70" applyNumberFormat="1" applyFont="1" applyFill="1" applyBorder="1" applyAlignment="1">
      <alignment horizontal="right" vertical="center"/>
    </xf>
    <xf numFmtId="0" fontId="72" fillId="3" borderId="3" xfId="69" applyFont="1" applyFill="1" applyBorder="1" applyAlignment="1">
      <alignment horizontal="right" vertical="center"/>
    </xf>
    <xf numFmtId="0" fontId="103" fillId="3" borderId="0" xfId="69" applyFont="1" applyFill="1" applyBorder="1" applyAlignment="1">
      <alignment horizontal="right" vertical="center"/>
    </xf>
    <xf numFmtId="0" fontId="1" fillId="3" borderId="0" xfId="69" applyFill="1"/>
    <xf numFmtId="0" fontId="74" fillId="3" borderId="0" xfId="69" applyFont="1" applyFill="1" applyBorder="1" applyAlignment="1">
      <alignment vertical="center"/>
    </xf>
    <xf numFmtId="0" fontId="56" fillId="3" borderId="0" xfId="69" applyFont="1" applyFill="1" applyBorder="1" applyAlignment="1">
      <alignment horizontal="left" vertical="center" indent="1"/>
    </xf>
    <xf numFmtId="0" fontId="56" fillId="3" borderId="0" xfId="69" applyFont="1" applyFill="1" applyBorder="1" applyAlignment="1">
      <alignment horizontal="right" vertical="center" indent="1"/>
    </xf>
    <xf numFmtId="0" fontId="74" fillId="3" borderId="0" xfId="69" applyFont="1" applyFill="1" applyBorder="1" applyAlignment="1">
      <alignment horizontal="left" vertical="center"/>
    </xf>
    <xf numFmtId="0" fontId="101" fillId="3" borderId="0" xfId="69" applyFont="1" applyFill="1" applyAlignment="1">
      <alignment horizontal="left" vertical="center"/>
    </xf>
    <xf numFmtId="0" fontId="75" fillId="3" borderId="0" xfId="71" applyFont="1" applyFill="1"/>
    <xf numFmtId="0" fontId="106" fillId="3" borderId="0" xfId="35" applyFont="1" applyFill="1" applyBorder="1" applyAlignment="1">
      <alignment horizontal="right"/>
    </xf>
    <xf numFmtId="0" fontId="46" fillId="3" borderId="0" xfId="35" applyFont="1" applyFill="1" applyBorder="1" applyAlignment="1">
      <alignment horizontal="right"/>
    </xf>
    <xf numFmtId="0" fontId="46" fillId="3" borderId="0" xfId="35" applyFont="1" applyFill="1" applyBorder="1" applyAlignment="1"/>
    <xf numFmtId="0" fontId="48" fillId="3" borderId="0" xfId="35" applyFont="1" applyFill="1" applyBorder="1" applyAlignment="1">
      <alignment horizontal="center"/>
    </xf>
    <xf numFmtId="0" fontId="106" fillId="3" borderId="0" xfId="35" applyFont="1" applyFill="1" applyBorder="1" applyAlignment="1"/>
    <xf numFmtId="0" fontId="107" fillId="3" borderId="0" xfId="35" applyFont="1" applyFill="1" applyBorder="1" applyAlignment="1">
      <alignment horizontal="right" vertical="top"/>
    </xf>
    <xf numFmtId="0" fontId="47" fillId="3" borderId="0" xfId="35" applyFont="1" applyFill="1" applyBorder="1" applyAlignment="1">
      <alignment horizontal="right" vertical="top"/>
    </xf>
    <xf numFmtId="0" fontId="47" fillId="3" borderId="0" xfId="35" applyFont="1" applyFill="1" applyBorder="1" applyAlignment="1">
      <alignment horizontal="left" vertical="center"/>
    </xf>
    <xf numFmtId="0" fontId="50" fillId="3" borderId="0" xfId="35" applyFont="1" applyFill="1" applyBorder="1" applyAlignment="1">
      <alignment horizontal="center" vertical="top"/>
    </xf>
    <xf numFmtId="0" fontId="107" fillId="3" borderId="0" xfId="35" applyFont="1" applyFill="1" applyBorder="1" applyAlignment="1">
      <alignment vertical="top"/>
    </xf>
    <xf numFmtId="0" fontId="47" fillId="3" borderId="0" xfId="35" applyFont="1" applyFill="1" applyBorder="1" applyAlignment="1">
      <alignment vertical="top"/>
    </xf>
    <xf numFmtId="0" fontId="107" fillId="3" borderId="0" xfId="35" applyFont="1" applyFill="1" applyAlignment="1">
      <alignment vertical="top"/>
    </xf>
    <xf numFmtId="0" fontId="70" fillId="3" borderId="10" xfId="71" applyFont="1" applyFill="1" applyBorder="1"/>
    <xf numFmtId="0" fontId="70" fillId="3" borderId="10" xfId="71" applyFont="1" applyFill="1" applyBorder="1" applyAlignment="1">
      <alignment horizontal="center"/>
    </xf>
    <xf numFmtId="0" fontId="72" fillId="3" borderId="10" xfId="71" applyFont="1" applyFill="1" applyBorder="1" applyAlignment="1"/>
    <xf numFmtId="0" fontId="72" fillId="3" borderId="10" xfId="71" applyFont="1" applyFill="1" applyBorder="1" applyAlignment="1">
      <alignment horizontal="right"/>
    </xf>
    <xf numFmtId="0" fontId="70" fillId="3" borderId="0" xfId="71" applyFont="1" applyFill="1" applyBorder="1"/>
    <xf numFmtId="0" fontId="70" fillId="3" borderId="0" xfId="71" applyFont="1" applyFill="1" applyBorder="1" applyAlignment="1">
      <alignment horizontal="center"/>
    </xf>
    <xf numFmtId="0" fontId="72" fillId="3" borderId="0" xfId="71" applyFont="1" applyFill="1" applyBorder="1" applyAlignment="1"/>
    <xf numFmtId="0" fontId="72" fillId="3" borderId="0" xfId="71" applyFont="1" applyFill="1" applyBorder="1" applyAlignment="1">
      <alignment horizontal="right"/>
    </xf>
    <xf numFmtId="0" fontId="48" fillId="3" borderId="0" xfId="36" applyFont="1" applyFill="1" applyBorder="1" applyAlignment="1"/>
    <xf numFmtId="0" fontId="48" fillId="3" borderId="0" xfId="36" applyFont="1" applyFill="1" applyBorder="1" applyAlignment="1">
      <alignment horizontal="left"/>
    </xf>
    <xf numFmtId="0" fontId="48" fillId="3" borderId="0" xfId="36" applyFont="1" applyFill="1" applyBorder="1" applyAlignment="1">
      <alignment horizontal="center"/>
    </xf>
    <xf numFmtId="3" fontId="48" fillId="3" borderId="0" xfId="36" applyNumberFormat="1" applyFont="1" applyFill="1" applyBorder="1" applyAlignment="1">
      <alignment horizontal="center"/>
    </xf>
    <xf numFmtId="3" fontId="48" fillId="3" borderId="0" xfId="36" applyNumberFormat="1" applyFont="1" applyFill="1" applyBorder="1" applyAlignment="1">
      <alignment horizontal="center"/>
    </xf>
    <xf numFmtId="0" fontId="50" fillId="3" borderId="0" xfId="36" applyFont="1" applyFill="1" applyBorder="1" applyAlignment="1">
      <alignment vertical="top"/>
    </xf>
    <xf numFmtId="0" fontId="50" fillId="3" borderId="0" xfId="36" applyFont="1" applyFill="1" applyBorder="1" applyAlignment="1">
      <alignment horizontal="left" vertical="top"/>
    </xf>
    <xf numFmtId="0" fontId="50" fillId="3" borderId="0" xfId="36" applyFont="1" applyFill="1" applyBorder="1" applyAlignment="1">
      <alignment horizontal="center" vertical="top"/>
    </xf>
    <xf numFmtId="3" fontId="50" fillId="3" borderId="7" xfId="36" applyNumberFormat="1" applyFont="1" applyFill="1" applyBorder="1" applyAlignment="1">
      <alignment horizontal="center" vertical="top"/>
    </xf>
    <xf numFmtId="3" fontId="50" fillId="3" borderId="0" xfId="36" applyNumberFormat="1" applyFont="1" applyFill="1" applyBorder="1" applyAlignment="1">
      <alignment horizontal="center" vertical="top"/>
    </xf>
    <xf numFmtId="0" fontId="48" fillId="3" borderId="0" xfId="36" applyFont="1" applyFill="1" applyBorder="1" applyAlignment="1">
      <alignment horizontal="right"/>
    </xf>
    <xf numFmtId="0" fontId="50" fillId="3" borderId="0" xfId="36" applyFont="1" applyFill="1" applyBorder="1" applyAlignment="1">
      <alignment horizontal="right" vertical="top"/>
    </xf>
    <xf numFmtId="0" fontId="48" fillId="3" borderId="7" xfId="36" applyFont="1" applyFill="1" applyBorder="1" applyAlignment="1">
      <alignment vertical="top"/>
    </xf>
    <xf numFmtId="0" fontId="48" fillId="3" borderId="7" xfId="36" applyFont="1" applyFill="1" applyBorder="1" applyAlignment="1">
      <alignment horizontal="left" vertical="top"/>
    </xf>
    <xf numFmtId="0" fontId="48" fillId="3" borderId="7" xfId="36" applyFont="1" applyFill="1" applyBorder="1" applyAlignment="1">
      <alignment horizontal="center" vertical="top"/>
    </xf>
    <xf numFmtId="0" fontId="50" fillId="3" borderId="7" xfId="36" applyFont="1" applyFill="1" applyBorder="1" applyAlignment="1">
      <alignment horizontal="right" vertical="top"/>
    </xf>
    <xf numFmtId="0" fontId="48" fillId="3" borderId="0" xfId="36" applyFont="1" applyFill="1" applyBorder="1" applyAlignment="1">
      <alignment horizontal="left" vertical="center"/>
    </xf>
    <xf numFmtId="0" fontId="48" fillId="3" borderId="0" xfId="36" applyFont="1" applyFill="1" applyBorder="1" applyAlignment="1">
      <alignment horizontal="right" vertical="center"/>
    </xf>
    <xf numFmtId="3" fontId="48" fillId="3" borderId="0" xfId="72" applyNumberFormat="1" applyFont="1" applyFill="1" applyBorder="1" applyAlignment="1">
      <alignment horizontal="right" vertical="center"/>
    </xf>
    <xf numFmtId="3" fontId="48" fillId="3" borderId="0" xfId="71" applyNumberFormat="1" applyFont="1" applyFill="1" applyAlignment="1">
      <alignment horizontal="right"/>
    </xf>
    <xf numFmtId="0" fontId="70" fillId="3" borderId="0" xfId="71" applyFont="1" applyFill="1"/>
    <xf numFmtId="3" fontId="43" fillId="3" borderId="0" xfId="71" applyNumberFormat="1" applyFont="1" applyFill="1"/>
    <xf numFmtId="3" fontId="48" fillId="3" borderId="0" xfId="36" applyNumberFormat="1" applyFont="1" applyFill="1" applyBorder="1" applyAlignment="1">
      <alignment vertical="center" wrapText="1"/>
    </xf>
    <xf numFmtId="3" fontId="70" fillId="3" borderId="0" xfId="71" applyNumberFormat="1" applyFont="1" applyFill="1" applyAlignment="1">
      <alignment horizontal="right"/>
    </xf>
    <xf numFmtId="0" fontId="48" fillId="3" borderId="0" xfId="37" applyFont="1" applyFill="1" applyBorder="1" applyAlignment="1">
      <alignment horizontal="left" vertical="center"/>
    </xf>
    <xf numFmtId="0" fontId="48" fillId="3" borderId="0" xfId="37" applyFont="1" applyFill="1" applyBorder="1" applyAlignment="1">
      <alignment horizontal="left" vertical="center" indent="1"/>
    </xf>
    <xf numFmtId="3" fontId="43" fillId="3" borderId="0" xfId="72" applyNumberFormat="1" applyFont="1" applyFill="1" applyBorder="1" applyAlignment="1">
      <alignment horizontal="right" vertical="center"/>
    </xf>
    <xf numFmtId="41" fontId="43" fillId="3" borderId="0" xfId="40" quotePrefix="1" applyNumberFormat="1" applyFont="1" applyFill="1" applyAlignment="1">
      <alignment horizontal="right"/>
    </xf>
    <xf numFmtId="3" fontId="43" fillId="3" borderId="0" xfId="71" applyNumberFormat="1" applyFont="1" applyFill="1" applyAlignment="1">
      <alignment horizontal="right"/>
    </xf>
    <xf numFmtId="3" fontId="43" fillId="3" borderId="0" xfId="72" quotePrefix="1" applyNumberFormat="1" applyFont="1" applyFill="1" applyBorder="1" applyAlignment="1">
      <alignment horizontal="right" vertical="center"/>
    </xf>
    <xf numFmtId="0" fontId="43" fillId="3" borderId="0" xfId="37" applyFont="1" applyFill="1" applyBorder="1" applyAlignment="1">
      <alignment horizontal="left" vertical="center" indent="1"/>
    </xf>
    <xf numFmtId="0" fontId="99" fillId="3" borderId="0" xfId="37" applyFont="1" applyFill="1" applyBorder="1" applyAlignment="1">
      <alignment vertical="center"/>
    </xf>
    <xf numFmtId="3" fontId="43" fillId="3" borderId="0" xfId="71" quotePrefix="1" applyNumberFormat="1" applyFont="1" applyFill="1" applyAlignment="1">
      <alignment horizontal="right"/>
    </xf>
    <xf numFmtId="0" fontId="43" fillId="3" borderId="0" xfId="37" applyFont="1" applyFill="1" applyBorder="1" applyAlignment="1">
      <alignment vertical="center"/>
    </xf>
    <xf numFmtId="3" fontId="43" fillId="3" borderId="0" xfId="40" quotePrefix="1" applyNumberFormat="1" applyFont="1" applyFill="1" applyAlignment="1">
      <alignment horizontal="right"/>
    </xf>
    <xf numFmtId="168" fontId="43" fillId="3" borderId="0" xfId="72" applyNumberFormat="1" applyFont="1" applyFill="1" applyBorder="1" applyAlignment="1">
      <alignment horizontal="right" vertical="center"/>
    </xf>
    <xf numFmtId="174" fontId="43" fillId="3" borderId="0" xfId="71" applyNumberFormat="1" applyFont="1" applyFill="1" applyBorder="1"/>
    <xf numFmtId="0" fontId="43" fillId="3" borderId="2" xfId="36" applyFont="1" applyFill="1" applyBorder="1" applyAlignment="1">
      <alignment horizontal="left" indent="2"/>
    </xf>
    <xf numFmtId="0" fontId="43" fillId="3" borderId="2" xfId="36" applyFont="1" applyFill="1" applyBorder="1" applyAlignment="1">
      <alignment horizontal="center"/>
    </xf>
    <xf numFmtId="3" fontId="43" fillId="3" borderId="2" xfId="72" applyNumberFormat="1" applyFont="1" applyFill="1" applyBorder="1" applyAlignment="1">
      <alignment horizontal="right" vertical="center" indent="1"/>
    </xf>
    <xf numFmtId="3" fontId="43" fillId="3" borderId="2" xfId="72" applyNumberFormat="1" applyFont="1" applyFill="1" applyBorder="1" applyAlignment="1">
      <alignment horizontal="right" vertical="center"/>
    </xf>
    <xf numFmtId="0" fontId="53" fillId="3" borderId="0" xfId="71" applyFont="1" applyFill="1" applyBorder="1"/>
    <xf numFmtId="0" fontId="53" fillId="3" borderId="0" xfId="71" applyFont="1" applyFill="1" applyBorder="1" applyAlignment="1">
      <alignment horizontal="center"/>
    </xf>
    <xf numFmtId="0" fontId="55" fillId="3" borderId="0" xfId="37" applyFont="1" applyFill="1" applyBorder="1" applyAlignment="1">
      <alignment horizontal="right"/>
    </xf>
    <xf numFmtId="0" fontId="53" fillId="3" borderId="0" xfId="71" applyFont="1" applyFill="1" applyAlignment="1">
      <alignment horizontal="center"/>
    </xf>
    <xf numFmtId="0" fontId="56" fillId="3" borderId="0" xfId="71" applyFont="1" applyFill="1"/>
    <xf numFmtId="0" fontId="83" fillId="3" borderId="0" xfId="71" applyFont="1" applyFill="1" applyBorder="1" applyAlignment="1">
      <alignment horizontal="right" vertical="top"/>
    </xf>
    <xf numFmtId="0" fontId="75" fillId="3" borderId="0" xfId="69" applyFont="1" applyFill="1"/>
    <xf numFmtId="0" fontId="80" fillId="3" borderId="0" xfId="69" applyNumberFormat="1" applyFont="1" applyFill="1" applyBorder="1" applyAlignment="1">
      <alignment horizontal="right" vertical="center"/>
    </xf>
    <xf numFmtId="0" fontId="88" fillId="3" borderId="0" xfId="69" applyFont="1" applyFill="1" applyBorder="1" applyAlignment="1">
      <alignment horizontal="left" vertical="center"/>
    </xf>
    <xf numFmtId="0" fontId="75" fillId="3" borderId="0" xfId="69" applyNumberFormat="1" applyFont="1" applyFill="1" applyBorder="1" applyAlignment="1">
      <alignment vertical="center"/>
    </xf>
    <xf numFmtId="0" fontId="89" fillId="3" borderId="0" xfId="69" applyFont="1" applyFill="1" applyBorder="1" applyAlignment="1">
      <alignment horizontal="left" vertical="center"/>
    </xf>
    <xf numFmtId="0" fontId="72" fillId="3" borderId="0" xfId="69" applyNumberFormat="1" applyFont="1" applyFill="1" applyBorder="1" applyAlignment="1">
      <alignment horizontal="right" vertical="center"/>
    </xf>
    <xf numFmtId="0" fontId="75" fillId="3" borderId="10" xfId="69" applyNumberFormat="1" applyFont="1" applyFill="1" applyBorder="1" applyAlignment="1">
      <alignment vertical="center"/>
    </xf>
    <xf numFmtId="0" fontId="80" fillId="3" borderId="10" xfId="69" applyNumberFormat="1" applyFont="1" applyFill="1" applyBorder="1" applyAlignment="1">
      <alignment vertical="center"/>
    </xf>
    <xf numFmtId="0" fontId="89" fillId="3" borderId="10" xfId="69" applyFont="1" applyFill="1" applyBorder="1" applyAlignment="1">
      <alignment horizontal="left" vertical="center"/>
    </xf>
    <xf numFmtId="0" fontId="103" fillId="3" borderId="10" xfId="69" applyNumberFormat="1" applyFont="1" applyFill="1" applyBorder="1" applyAlignment="1">
      <alignment horizontal="right" vertical="center"/>
    </xf>
    <xf numFmtId="0" fontId="75" fillId="3" borderId="0" xfId="69" applyNumberFormat="1" applyFont="1" applyFill="1" applyAlignment="1">
      <alignment vertical="center"/>
    </xf>
    <xf numFmtId="0" fontId="80" fillId="3" borderId="0" xfId="69" applyNumberFormat="1" applyFont="1" applyFill="1" applyBorder="1" applyAlignment="1">
      <alignment vertical="center"/>
    </xf>
    <xf numFmtId="0" fontId="103" fillId="3" borderId="0" xfId="69" applyNumberFormat="1" applyFont="1" applyFill="1" applyBorder="1" applyAlignment="1">
      <alignment horizontal="right" vertical="center"/>
    </xf>
    <xf numFmtId="3" fontId="48" fillId="3" borderId="0" xfId="36" applyNumberFormat="1" applyFont="1" applyFill="1" applyBorder="1" applyAlignment="1">
      <alignment horizontal="center" vertical="center"/>
    </xf>
    <xf numFmtId="3" fontId="50" fillId="3" borderId="7" xfId="36" applyNumberFormat="1" applyFont="1" applyFill="1" applyBorder="1" applyAlignment="1">
      <alignment horizontal="center" vertical="center"/>
    </xf>
    <xf numFmtId="0" fontId="72" fillId="3" borderId="0" xfId="69" applyFont="1" applyFill="1" applyBorder="1" applyAlignment="1">
      <alignment horizontal="right" vertical="center"/>
    </xf>
    <xf numFmtId="3" fontId="48" fillId="3" borderId="0" xfId="70" applyNumberFormat="1" applyFont="1" applyFill="1" applyBorder="1" applyAlignment="1">
      <alignment vertical="center" wrapText="1"/>
    </xf>
    <xf numFmtId="3" fontId="43" fillId="3" borderId="0" xfId="70" applyNumberFormat="1" applyFont="1" applyFill="1" applyBorder="1" applyAlignment="1">
      <alignment horizontal="right" vertical="center"/>
    </xf>
    <xf numFmtId="3" fontId="99" fillId="3" borderId="0" xfId="70" applyNumberFormat="1" applyFont="1" applyFill="1" applyBorder="1" applyAlignment="1">
      <alignment horizontal="left" vertical="center" indent="1"/>
    </xf>
    <xf numFmtId="3" fontId="105" fillId="3" borderId="0" xfId="70" applyNumberFormat="1" applyFont="1" applyFill="1" applyBorder="1" applyAlignment="1">
      <alignment horizontal="left" vertical="center" indent="1"/>
    </xf>
    <xf numFmtId="3" fontId="99" fillId="3" borderId="0" xfId="70" applyNumberFormat="1" applyFont="1" applyFill="1" applyBorder="1" applyAlignment="1">
      <alignment horizontal="right" vertical="center"/>
    </xf>
    <xf numFmtId="3" fontId="70" fillId="3" borderId="0" xfId="70" quotePrefix="1" applyNumberFormat="1" applyFont="1" applyFill="1" applyBorder="1" applyAlignment="1">
      <alignment horizontal="right" vertical="center"/>
    </xf>
    <xf numFmtId="3" fontId="43" fillId="0" borderId="0" xfId="70" applyNumberFormat="1" applyFont="1" applyFill="1" applyBorder="1" applyAlignment="1" applyProtection="1">
      <alignment horizontal="right" vertical="center"/>
      <protection locked="0"/>
    </xf>
    <xf numFmtId="3" fontId="99" fillId="3" borderId="0" xfId="70" quotePrefix="1" applyNumberFormat="1" applyFont="1" applyFill="1" applyBorder="1" applyAlignment="1">
      <alignment horizontal="right" vertical="center"/>
    </xf>
    <xf numFmtId="3" fontId="70" fillId="3" borderId="0" xfId="70" applyNumberFormat="1" applyFont="1" applyFill="1" applyAlignment="1">
      <alignment horizontal="right"/>
    </xf>
    <xf numFmtId="3" fontId="70" fillId="3" borderId="0" xfId="70" applyNumberFormat="1" applyFont="1" applyFill="1"/>
    <xf numFmtId="0" fontId="53" fillId="3" borderId="3" xfId="36" applyFont="1" applyFill="1" applyBorder="1" applyAlignment="1">
      <alignment horizontal="left" vertical="center" indent="1"/>
    </xf>
    <xf numFmtId="0" fontId="53" fillId="3" borderId="3" xfId="36" applyFont="1" applyFill="1" applyBorder="1" applyAlignment="1">
      <alignment horizontal="left" vertical="center" indent="2"/>
    </xf>
    <xf numFmtId="0" fontId="74" fillId="3" borderId="3" xfId="69" applyFont="1" applyFill="1" applyBorder="1" applyAlignment="1">
      <alignment horizontal="right" vertical="center"/>
    </xf>
    <xf numFmtId="0" fontId="53" fillId="3" borderId="0" xfId="36" applyFont="1" applyFill="1" applyBorder="1" applyAlignment="1">
      <alignment horizontal="left" vertical="center" indent="1"/>
    </xf>
    <xf numFmtId="0" fontId="53" fillId="3" borderId="0" xfId="36" applyFont="1" applyFill="1" applyBorder="1" applyAlignment="1">
      <alignment horizontal="left" vertical="center" indent="2"/>
    </xf>
    <xf numFmtId="0" fontId="83" fillId="3" borderId="0" xfId="69" applyFont="1" applyFill="1" applyBorder="1" applyAlignment="1">
      <alignment horizontal="right" vertical="center"/>
    </xf>
    <xf numFmtId="0" fontId="72" fillId="3" borderId="0" xfId="69" applyNumberFormat="1" applyFont="1" applyFill="1" applyBorder="1" applyAlignment="1">
      <alignment horizontal="right" vertical="center"/>
    </xf>
    <xf numFmtId="0" fontId="103" fillId="3" borderId="10" xfId="69" applyNumberFormat="1" applyFont="1" applyFill="1" applyBorder="1" applyAlignment="1">
      <alignment horizontal="right" vertical="center"/>
    </xf>
    <xf numFmtId="3" fontId="105" fillId="3" borderId="0" xfId="37" applyNumberFormat="1" applyFont="1" applyFill="1" applyBorder="1" applyAlignment="1">
      <alignment horizontal="left" vertical="center" indent="1"/>
    </xf>
    <xf numFmtId="3" fontId="72" fillId="3" borderId="0" xfId="70" quotePrefix="1" applyNumberFormat="1" applyFont="1" applyFill="1" applyBorder="1" applyAlignment="1">
      <alignment horizontal="right" vertical="center"/>
    </xf>
    <xf numFmtId="3" fontId="99" fillId="3" borderId="0" xfId="37" applyNumberFormat="1" applyFont="1" applyFill="1" applyBorder="1" applyAlignment="1">
      <alignment horizontal="left" vertical="center" indent="2"/>
    </xf>
    <xf numFmtId="3" fontId="70" fillId="3" borderId="0" xfId="69" applyNumberFormat="1" applyFont="1" applyFill="1"/>
    <xf numFmtId="49" fontId="70" fillId="3" borderId="0" xfId="69" applyNumberFormat="1" applyFont="1" applyFill="1" applyAlignment="1">
      <alignment vertical="center"/>
    </xf>
    <xf numFmtId="3" fontId="43" fillId="3" borderId="0" xfId="70" quotePrefix="1" applyNumberFormat="1" applyFont="1" applyFill="1" applyBorder="1" applyAlignment="1">
      <alignment horizontal="right" vertical="center"/>
    </xf>
    <xf numFmtId="3" fontId="70" fillId="3" borderId="0" xfId="69" applyNumberFormat="1" applyFont="1" applyFill="1" applyBorder="1" applyAlignment="1">
      <alignment horizontal="left" vertical="center" indent="2"/>
    </xf>
    <xf numFmtId="3" fontId="43" fillId="3" borderId="0" xfId="36" applyNumberFormat="1" applyFont="1" applyFill="1" applyBorder="1" applyAlignment="1">
      <alignment horizontal="left" vertical="center" indent="2"/>
    </xf>
    <xf numFmtId="0" fontId="99" fillId="3" borderId="0" xfId="69" applyFont="1" applyFill="1" applyBorder="1" applyAlignment="1">
      <alignment horizontal="left" vertical="center" indent="1"/>
    </xf>
    <xf numFmtId="3" fontId="70" fillId="3" borderId="0" xfId="69" applyNumberFormat="1" applyFont="1" applyFill="1" applyAlignment="1">
      <alignment horizontal="right" vertical="center"/>
    </xf>
    <xf numFmtId="3" fontId="43" fillId="3" borderId="0" xfId="36" applyNumberFormat="1" applyFont="1" applyFill="1" applyBorder="1" applyAlignment="1">
      <alignment horizontal="right" vertical="center" indent="2"/>
    </xf>
    <xf numFmtId="3" fontId="70" fillId="3" borderId="0" xfId="69" quotePrefix="1" applyNumberFormat="1" applyFont="1" applyFill="1" applyAlignment="1">
      <alignment horizontal="right" vertical="center"/>
    </xf>
    <xf numFmtId="0" fontId="100" fillId="3" borderId="3" xfId="37" applyFont="1" applyFill="1" applyBorder="1" applyAlignment="1">
      <alignment horizontal="center" vertical="center"/>
    </xf>
    <xf numFmtId="0" fontId="100" fillId="3" borderId="0" xfId="37" applyFont="1" applyFill="1" applyBorder="1" applyAlignment="1">
      <alignment horizontal="center" vertical="center"/>
    </xf>
    <xf numFmtId="0" fontId="83" fillId="3" borderId="0" xfId="69" applyFont="1" applyFill="1" applyBorder="1" applyAlignment="1">
      <alignment horizontal="right" vertical="center"/>
    </xf>
    <xf numFmtId="0" fontId="1" fillId="3" borderId="0" xfId="69" applyFill="1" applyAlignment="1">
      <alignment horizontal="center"/>
    </xf>
    <xf numFmtId="167" fontId="46" fillId="3" borderId="0" xfId="31" applyFont="1" applyFill="1" applyAlignment="1">
      <alignment horizontal="right"/>
    </xf>
    <xf numFmtId="167" fontId="46" fillId="3" borderId="0" xfId="31" applyFont="1" applyFill="1" applyAlignment="1">
      <alignment horizontal="left"/>
    </xf>
    <xf numFmtId="167" fontId="47" fillId="3" borderId="0" xfId="31" applyFont="1" applyFill="1" applyAlignment="1">
      <alignment horizontal="right"/>
    </xf>
    <xf numFmtId="167" fontId="47" fillId="3" borderId="0" xfId="31" applyFont="1" applyFill="1" applyAlignment="1">
      <alignment horizontal="left"/>
    </xf>
    <xf numFmtId="167" fontId="47" fillId="3" borderId="0" xfId="31" applyFont="1" applyFill="1" applyAlignment="1">
      <alignment horizontal="center"/>
    </xf>
    <xf numFmtId="167" fontId="47" fillId="3" borderId="0" xfId="31" applyFont="1" applyFill="1"/>
    <xf numFmtId="167" fontId="45" fillId="3" borderId="0" xfId="31" applyFont="1" applyFill="1" applyAlignment="1"/>
    <xf numFmtId="167" fontId="43" fillId="4" borderId="6" xfId="31" applyFont="1" applyFill="1" applyBorder="1"/>
    <xf numFmtId="167" fontId="43" fillId="4" borderId="6" xfId="31" applyFont="1" applyFill="1" applyBorder="1" applyAlignment="1">
      <alignment horizontal="center"/>
    </xf>
    <xf numFmtId="167" fontId="43" fillId="4" borderId="0" xfId="31" applyFont="1" applyFill="1" applyBorder="1"/>
    <xf numFmtId="167" fontId="48" fillId="4" borderId="0" xfId="31" applyFont="1" applyFill="1" applyBorder="1" applyAlignment="1"/>
    <xf numFmtId="167" fontId="48" fillId="4" borderId="0" xfId="31" applyFont="1" applyFill="1" applyBorder="1" applyAlignment="1">
      <alignment horizontal="center"/>
    </xf>
    <xf numFmtId="167" fontId="48" fillId="4" borderId="0" xfId="31" applyFont="1" applyFill="1" applyBorder="1" applyAlignment="1">
      <alignment horizontal="right"/>
    </xf>
    <xf numFmtId="167" fontId="50" fillId="4" borderId="0" xfId="31" applyFont="1" applyFill="1" applyBorder="1" applyAlignment="1"/>
    <xf numFmtId="167" fontId="50" fillId="4" borderId="0" xfId="31" applyFont="1" applyFill="1" applyBorder="1" applyAlignment="1">
      <alignment horizontal="center"/>
    </xf>
    <xf numFmtId="167" fontId="50" fillId="4" borderId="0" xfId="31" applyFont="1" applyFill="1" applyBorder="1" applyAlignment="1">
      <alignment horizontal="right" vertical="top"/>
    </xf>
    <xf numFmtId="167" fontId="43" fillId="4" borderId="7" xfId="31" applyFont="1" applyFill="1" applyBorder="1"/>
    <xf numFmtId="167" fontId="43" fillId="4" borderId="7" xfId="31" applyFont="1" applyFill="1" applyBorder="1" applyAlignment="1">
      <alignment horizontal="left"/>
    </xf>
    <xf numFmtId="167" fontId="43" fillId="4" borderId="7" xfId="31" applyFont="1" applyFill="1" applyBorder="1" applyAlignment="1">
      <alignment horizontal="center"/>
    </xf>
    <xf numFmtId="167" fontId="43" fillId="3" borderId="0" xfId="31" applyFont="1" applyFill="1" applyBorder="1"/>
    <xf numFmtId="167" fontId="43" fillId="3" borderId="0" xfId="31" applyFont="1" applyFill="1" applyBorder="1" applyAlignment="1">
      <alignment horizontal="center"/>
    </xf>
    <xf numFmtId="167" fontId="48" fillId="3" borderId="0" xfId="31" applyFont="1" applyFill="1" applyBorder="1" applyAlignment="1">
      <alignment horizontal="left"/>
    </xf>
    <xf numFmtId="167" fontId="50" fillId="3" borderId="0" xfId="31" applyFont="1" applyFill="1" applyAlignment="1">
      <alignment vertical="top"/>
    </xf>
    <xf numFmtId="1" fontId="43" fillId="3" borderId="0" xfId="32" applyNumberFormat="1" applyFont="1" applyFill="1" applyBorder="1" applyAlignment="1">
      <alignment horizontal="center"/>
    </xf>
    <xf numFmtId="37" fontId="48" fillId="3" borderId="0" xfId="31" applyNumberFormat="1" applyFont="1" applyFill="1" applyBorder="1" applyProtection="1"/>
    <xf numFmtId="167" fontId="48" fillId="3" borderId="0" xfId="31" applyFont="1" applyFill="1" applyBorder="1" applyAlignment="1">
      <alignment horizontal="left" indent="1"/>
    </xf>
    <xf numFmtId="41" fontId="43" fillId="0" borderId="0" xfId="69" applyNumberFormat="1" applyFont="1" applyFill="1" applyAlignment="1">
      <alignment vertical="center"/>
    </xf>
    <xf numFmtId="167" fontId="50" fillId="3" borderId="0" xfId="31" applyFont="1" applyFill="1" applyAlignment="1">
      <alignment horizontal="left" vertical="top" indent="1"/>
    </xf>
    <xf numFmtId="38" fontId="43" fillId="3" borderId="0" xfId="31" applyNumberFormat="1" applyFont="1" applyFill="1" applyBorder="1" applyAlignment="1" applyProtection="1">
      <alignment horizontal="right" vertical="top"/>
    </xf>
    <xf numFmtId="167" fontId="43" fillId="3" borderId="0" xfId="31" applyFont="1" applyFill="1" applyAlignment="1">
      <alignment vertical="top"/>
    </xf>
    <xf numFmtId="37" fontId="48" fillId="3" borderId="0" xfId="31" applyNumberFormat="1" applyFont="1" applyFill="1" applyBorder="1" applyAlignment="1" applyProtection="1">
      <alignment horizontal="left"/>
    </xf>
    <xf numFmtId="167" fontId="50" fillId="3" borderId="0" xfId="31" applyFont="1" applyFill="1" applyBorder="1" applyAlignment="1">
      <alignment horizontal="left" indent="1"/>
    </xf>
    <xf numFmtId="167" fontId="43" fillId="3" borderId="0" xfId="31" applyFont="1" applyFill="1" applyBorder="1" applyAlignment="1">
      <alignment horizontal="left"/>
    </xf>
    <xf numFmtId="167" fontId="48" fillId="3" borderId="0" xfId="31" applyFont="1" applyFill="1" applyBorder="1"/>
    <xf numFmtId="167" fontId="48" fillId="3" borderId="0" xfId="31" applyFont="1" applyFill="1" applyBorder="1" applyAlignment="1">
      <alignment horizontal="left" indent="4"/>
    </xf>
    <xf numFmtId="41" fontId="43" fillId="0" borderId="0" xfId="69" applyNumberFormat="1" applyFont="1" applyFill="1" applyAlignment="1">
      <alignment horizontal="right" vertical="center"/>
    </xf>
    <xf numFmtId="167" fontId="43" fillId="3" borderId="2" xfId="31" applyFont="1" applyFill="1" applyBorder="1"/>
    <xf numFmtId="167" fontId="48" fillId="3" borderId="2" xfId="31" applyFont="1" applyFill="1" applyBorder="1"/>
    <xf numFmtId="1" fontId="48" fillId="3" borderId="2" xfId="31" applyNumberFormat="1" applyFont="1" applyFill="1" applyBorder="1" applyAlignment="1">
      <alignment horizontal="center"/>
    </xf>
    <xf numFmtId="37" fontId="43" fillId="3" borderId="2" xfId="31" applyNumberFormat="1" applyFont="1" applyFill="1" applyBorder="1" applyProtection="1"/>
    <xf numFmtId="37" fontId="48" fillId="3" borderId="2" xfId="31" applyNumberFormat="1" applyFont="1" applyFill="1" applyBorder="1" applyProtection="1"/>
    <xf numFmtId="167" fontId="52" fillId="3" borderId="0" xfId="31" applyFont="1" applyFill="1"/>
    <xf numFmtId="167" fontId="52" fillId="3" borderId="0" xfId="31" applyFont="1" applyFill="1" applyAlignment="1">
      <alignment horizontal="left"/>
    </xf>
    <xf numFmtId="167" fontId="45" fillId="3" borderId="0" xfId="31" applyFont="1" applyFill="1"/>
    <xf numFmtId="167" fontId="45" fillId="3" borderId="0" xfId="31" applyFont="1" applyFill="1" applyAlignment="1">
      <alignment horizontal="center"/>
    </xf>
    <xf numFmtId="167" fontId="47" fillId="3" borderId="0" xfId="31" applyFont="1" applyFill="1" applyAlignment="1"/>
    <xf numFmtId="167" fontId="43" fillId="4" borderId="6" xfId="31" applyFont="1" applyFill="1" applyBorder="1" applyAlignment="1"/>
    <xf numFmtId="167" fontId="48" fillId="3" borderId="0" xfId="31" applyFont="1" applyFill="1" applyBorder="1" applyAlignment="1">
      <alignment horizontal="left"/>
    </xf>
    <xf numFmtId="167" fontId="48" fillId="3" borderId="0" xfId="31" applyFont="1" applyFill="1" applyBorder="1" applyAlignment="1">
      <alignment horizontal="right"/>
    </xf>
    <xf numFmtId="167" fontId="50" fillId="3" borderId="0" xfId="31" applyFont="1" applyFill="1" applyBorder="1" applyAlignment="1">
      <alignment horizontal="left"/>
    </xf>
    <xf numFmtId="167" fontId="50" fillId="3" borderId="0" xfId="31" applyFont="1" applyFill="1" applyBorder="1" applyAlignment="1">
      <alignment horizontal="right" vertical="top"/>
    </xf>
    <xf numFmtId="167" fontId="43" fillId="4" borderId="0" xfId="31" applyFont="1" applyFill="1" applyBorder="1" applyAlignment="1">
      <alignment horizontal="left"/>
    </xf>
    <xf numFmtId="167" fontId="43" fillId="4" borderId="0" xfId="31" applyFont="1" applyFill="1" applyBorder="1" applyAlignment="1">
      <alignment horizontal="center"/>
    </xf>
    <xf numFmtId="167" fontId="43" fillId="3" borderId="7" xfId="31" applyFont="1" applyFill="1" applyBorder="1" applyAlignment="1"/>
    <xf numFmtId="167" fontId="43" fillId="3" borderId="4" xfId="31" applyFont="1" applyFill="1" applyBorder="1"/>
    <xf numFmtId="167" fontId="43" fillId="3" borderId="4" xfId="31" applyFont="1" applyFill="1" applyBorder="1" applyAlignment="1">
      <alignment horizontal="center"/>
    </xf>
    <xf numFmtId="167" fontId="43" fillId="3" borderId="0" xfId="31" applyFont="1" applyFill="1" applyBorder="1" applyAlignment="1"/>
    <xf numFmtId="167" fontId="48" fillId="3" borderId="0" xfId="31" applyFont="1" applyFill="1" applyBorder="1" applyAlignment="1">
      <alignment horizontal="center"/>
    </xf>
    <xf numFmtId="166" fontId="48" fillId="3" borderId="0" xfId="31" applyNumberFormat="1" applyFont="1" applyFill="1" applyBorder="1" applyAlignment="1"/>
    <xf numFmtId="167" fontId="50" fillId="3" borderId="0" xfId="31" applyFont="1" applyFill="1" applyBorder="1" applyAlignment="1">
      <alignment horizontal="left"/>
    </xf>
    <xf numFmtId="166" fontId="43" fillId="3" borderId="0" xfId="31" applyNumberFormat="1" applyFont="1" applyFill="1" applyBorder="1" applyAlignment="1"/>
    <xf numFmtId="167" fontId="43" fillId="3" borderId="2" xfId="31" applyFont="1" applyFill="1" applyBorder="1" applyAlignment="1">
      <alignment horizontal="center"/>
    </xf>
    <xf numFmtId="167" fontId="43" fillId="3" borderId="2" xfId="31" applyFont="1" applyFill="1" applyBorder="1" applyAlignment="1"/>
    <xf numFmtId="167" fontId="55" fillId="3" borderId="0" xfId="31" applyFont="1" applyFill="1" applyBorder="1" applyAlignment="1">
      <alignment horizontal="right"/>
    </xf>
    <xf numFmtId="167" fontId="53" fillId="3" borderId="0" xfId="31" applyFont="1" applyFill="1"/>
    <xf numFmtId="169" fontId="52" fillId="3" borderId="0" xfId="31" applyNumberFormat="1" applyFont="1" applyFill="1" applyAlignment="1" applyProtection="1">
      <alignment horizontal="left"/>
    </xf>
    <xf numFmtId="167" fontId="57" fillId="3" borderId="0" xfId="31" applyFont="1" applyFill="1" applyAlignment="1">
      <alignment horizontal="right"/>
    </xf>
    <xf numFmtId="169" fontId="45" fillId="3" borderId="0" xfId="31" applyNumberFormat="1" applyFont="1" applyFill="1" applyAlignment="1" applyProtection="1">
      <alignment horizontal="left"/>
    </xf>
    <xf numFmtId="169" fontId="53" fillId="3" borderId="0" xfId="31" applyNumberFormat="1" applyFont="1" applyFill="1" applyAlignment="1" applyProtection="1">
      <alignment horizontal="left" vertical="center"/>
    </xf>
    <xf numFmtId="169" fontId="45" fillId="3" borderId="0" xfId="31" applyNumberFormat="1" applyFont="1" applyFill="1" applyProtection="1"/>
    <xf numFmtId="169" fontId="45" fillId="3" borderId="0" xfId="31" applyNumberFormat="1" applyFont="1" applyFill="1" applyAlignment="1" applyProtection="1">
      <alignment horizontal="center"/>
    </xf>
    <xf numFmtId="169" fontId="46" fillId="3" borderId="0" xfId="31" applyNumberFormat="1" applyFont="1" applyFill="1" applyAlignment="1" applyProtection="1">
      <alignment horizontal="left" vertical="center"/>
    </xf>
    <xf numFmtId="169" fontId="55" fillId="3" borderId="0" xfId="31" applyNumberFormat="1" applyFont="1" applyFill="1" applyAlignment="1" applyProtection="1">
      <alignment horizontal="left" vertical="center"/>
    </xf>
    <xf numFmtId="169" fontId="46" fillId="3" borderId="0" xfId="31" applyNumberFormat="1" applyFont="1" applyFill="1" applyAlignment="1" applyProtection="1">
      <alignment vertical="center"/>
    </xf>
    <xf numFmtId="169" fontId="46" fillId="3" borderId="0" xfId="31" applyNumberFormat="1" applyFont="1" applyFill="1" applyAlignment="1" applyProtection="1">
      <alignment horizontal="center" vertical="center"/>
    </xf>
    <xf numFmtId="167" fontId="46" fillId="3" borderId="0" xfId="31" applyFont="1" applyFill="1" applyAlignment="1">
      <alignment vertical="center"/>
    </xf>
    <xf numFmtId="0" fontId="44" fillId="3" borderId="0" xfId="69" applyFont="1" applyFill="1" applyAlignment="1">
      <alignment vertical="center"/>
    </xf>
    <xf numFmtId="169" fontId="57" fillId="3" borderId="0" xfId="31" applyNumberFormat="1" applyFont="1" applyFill="1" applyAlignment="1" applyProtection="1">
      <alignment horizontal="left" vertical="center" indent="1"/>
    </xf>
    <xf numFmtId="167" fontId="45" fillId="3" borderId="0" xfId="31" applyFont="1" applyFill="1" applyBorder="1"/>
    <xf numFmtId="167" fontId="43" fillId="3" borderId="6" xfId="31" applyFont="1" applyFill="1" applyBorder="1"/>
    <xf numFmtId="167" fontId="43" fillId="3" borderId="6" xfId="31" applyFont="1" applyFill="1" applyBorder="1" applyAlignment="1">
      <alignment horizontal="left"/>
    </xf>
    <xf numFmtId="167" fontId="43" fillId="3" borderId="6" xfId="31" applyFont="1" applyFill="1" applyBorder="1" applyAlignment="1">
      <alignment horizontal="center"/>
    </xf>
    <xf numFmtId="167" fontId="45" fillId="3" borderId="6" xfId="31" applyFont="1" applyFill="1" applyBorder="1"/>
    <xf numFmtId="167" fontId="50" fillId="3" borderId="0" xfId="31" applyFont="1" applyFill="1" applyBorder="1" applyAlignment="1">
      <alignment horizontal="right"/>
    </xf>
    <xf numFmtId="167" fontId="50" fillId="3" borderId="0" xfId="31" applyFont="1" applyFill="1" applyBorder="1" applyAlignment="1">
      <alignment horizontal="center"/>
    </xf>
    <xf numFmtId="167" fontId="43" fillId="3" borderId="7" xfId="31" applyFont="1" applyFill="1" applyBorder="1"/>
    <xf numFmtId="167" fontId="43" fillId="3" borderId="7" xfId="31" applyFont="1" applyFill="1" applyBorder="1" applyAlignment="1">
      <alignment horizontal="right"/>
    </xf>
    <xf numFmtId="167" fontId="43" fillId="3" borderId="7" xfId="31" applyFont="1" applyFill="1" applyBorder="1" applyAlignment="1">
      <alignment horizontal="center"/>
    </xf>
    <xf numFmtId="167" fontId="45" fillId="3" borderId="7" xfId="31" applyFont="1" applyFill="1" applyBorder="1"/>
    <xf numFmtId="1" fontId="48" fillId="3" borderId="0" xfId="73" applyNumberFormat="1" applyFont="1" applyFill="1" applyBorder="1" applyAlignment="1" applyProtection="1">
      <alignment horizontal="right"/>
    </xf>
    <xf numFmtId="3" fontId="48" fillId="3" borderId="0" xfId="73" applyNumberFormat="1" applyFont="1" applyFill="1" applyBorder="1" applyProtection="1"/>
    <xf numFmtId="1" fontId="48" fillId="3" borderId="0" xfId="74" applyNumberFormat="1" applyFont="1" applyFill="1" applyBorder="1" applyAlignment="1">
      <alignment horizontal="right"/>
    </xf>
    <xf numFmtId="167" fontId="43" fillId="3" borderId="0" xfId="31" applyFont="1" applyFill="1"/>
    <xf numFmtId="3" fontId="43" fillId="3" borderId="0" xfId="31" applyNumberFormat="1" applyFont="1" applyFill="1" applyBorder="1" applyAlignment="1">
      <alignment horizontal="right" vertical="top"/>
    </xf>
    <xf numFmtId="1" fontId="43" fillId="3" borderId="0" xfId="31" applyNumberFormat="1" applyFont="1" applyFill="1" applyBorder="1" applyAlignment="1">
      <alignment horizontal="right"/>
    </xf>
    <xf numFmtId="3" fontId="43" fillId="3" borderId="0" xfId="31" applyNumberFormat="1" applyFont="1" applyFill="1" applyBorder="1" applyAlignment="1">
      <alignment horizontal="right"/>
    </xf>
    <xf numFmtId="167" fontId="43" fillId="3" borderId="0" xfId="31" applyFont="1" applyFill="1" applyBorder="1" applyAlignment="1">
      <alignment vertical="top"/>
    </xf>
    <xf numFmtId="167" fontId="50" fillId="3" borderId="0" xfId="31" applyFont="1" applyFill="1" applyBorder="1" applyAlignment="1">
      <alignment horizontal="left" vertical="top" indent="1"/>
    </xf>
    <xf numFmtId="1" fontId="43" fillId="3" borderId="0" xfId="31" applyNumberFormat="1" applyFont="1" applyFill="1" applyBorder="1" applyAlignment="1">
      <alignment horizontal="right" vertical="top"/>
    </xf>
    <xf numFmtId="167" fontId="43" fillId="3" borderId="0" xfId="31" applyFont="1" applyFill="1" applyBorder="1" applyAlignment="1">
      <alignment horizontal="left" indent="1"/>
    </xf>
    <xf numFmtId="167" fontId="48" fillId="3" borderId="0" xfId="31" applyFont="1" applyFill="1" applyBorder="1" applyAlignment="1">
      <alignment horizontal="left" vertical="top" indent="1"/>
    </xf>
    <xf numFmtId="3" fontId="48" fillId="3" borderId="0" xfId="31" applyNumberFormat="1" applyFont="1" applyFill="1" applyBorder="1" applyAlignment="1">
      <alignment horizontal="right"/>
    </xf>
    <xf numFmtId="167" fontId="50" fillId="3" borderId="0" xfId="31" applyFont="1" applyFill="1" applyBorder="1" applyAlignment="1">
      <alignment horizontal="left" vertical="top"/>
    </xf>
    <xf numFmtId="1" fontId="43" fillId="3" borderId="2" xfId="31" applyNumberFormat="1" applyFont="1" applyFill="1" applyBorder="1" applyAlignment="1">
      <alignment horizontal="right"/>
    </xf>
    <xf numFmtId="37" fontId="43" fillId="3" borderId="2" xfId="31" applyNumberFormat="1" applyFont="1" applyFill="1" applyBorder="1" applyAlignment="1" applyProtection="1">
      <alignment horizontal="center"/>
    </xf>
    <xf numFmtId="0" fontId="1" fillId="3" borderId="2" xfId="69" applyFill="1" applyBorder="1"/>
    <xf numFmtId="167" fontId="55" fillId="3" borderId="3" xfId="31" applyFont="1" applyFill="1" applyBorder="1" applyAlignment="1">
      <alignment horizontal="right"/>
    </xf>
    <xf numFmtId="167" fontId="46" fillId="3" borderId="0" xfId="31" applyFont="1" applyFill="1"/>
    <xf numFmtId="167" fontId="55" fillId="3" borderId="0" xfId="74" applyNumberFormat="1" applyFont="1" applyFill="1" applyAlignment="1">
      <alignment horizontal="center"/>
    </xf>
    <xf numFmtId="167" fontId="55" fillId="3" borderId="0" xfId="74" applyNumberFormat="1" applyFont="1" applyFill="1"/>
    <xf numFmtId="167" fontId="45" fillId="3" borderId="0" xfId="74" applyNumberFormat="1" applyFont="1" applyFill="1"/>
    <xf numFmtId="167" fontId="45" fillId="3" borderId="0" xfId="74" applyNumberFormat="1" applyFont="1" applyFill="1" applyAlignment="1">
      <alignment horizontal="center"/>
    </xf>
    <xf numFmtId="167" fontId="46" fillId="3" borderId="0" xfId="74" applyNumberFormat="1" applyFont="1" applyFill="1" applyAlignment="1">
      <alignment horizontal="right"/>
    </xf>
    <xf numFmtId="167" fontId="46" fillId="3" borderId="0" xfId="74" applyNumberFormat="1" applyFont="1" applyFill="1" applyAlignment="1">
      <alignment horizontal="left"/>
    </xf>
    <xf numFmtId="167" fontId="46" fillId="3" borderId="0" xfId="74" applyNumberFormat="1" applyFont="1" applyFill="1"/>
    <xf numFmtId="167" fontId="47" fillId="3" borderId="0" xfId="74" applyNumberFormat="1" applyFont="1" applyFill="1" applyAlignment="1">
      <alignment horizontal="right"/>
    </xf>
    <xf numFmtId="167" fontId="47" fillId="3" borderId="0" xfId="74" applyNumberFormat="1" applyFont="1" applyFill="1" applyAlignment="1">
      <alignment horizontal="left"/>
    </xf>
    <xf numFmtId="167" fontId="47" fillId="3" borderId="0" xfId="74" applyNumberFormat="1" applyFont="1" applyFill="1"/>
    <xf numFmtId="167" fontId="43" fillId="4" borderId="6" xfId="74" applyNumberFormat="1" applyFont="1" applyFill="1" applyBorder="1"/>
    <xf numFmtId="167" fontId="48" fillId="4" borderId="6" xfId="74" applyNumberFormat="1" applyFont="1" applyFill="1" applyBorder="1" applyAlignment="1">
      <alignment horizontal="left"/>
    </xf>
    <xf numFmtId="167" fontId="43" fillId="3" borderId="6" xfId="74" applyNumberFormat="1" applyFont="1" applyFill="1" applyBorder="1" applyAlignment="1">
      <alignment horizontal="right"/>
    </xf>
    <xf numFmtId="167" fontId="43" fillId="3" borderId="6" xfId="74" applyNumberFormat="1" applyFont="1" applyFill="1" applyBorder="1"/>
    <xf numFmtId="167" fontId="43" fillId="4" borderId="0" xfId="74" applyNumberFormat="1" applyFont="1" applyFill="1" applyBorder="1"/>
    <xf numFmtId="167" fontId="48" fillId="4" borderId="0" xfId="74" applyNumberFormat="1" applyFont="1" applyFill="1" applyBorder="1" applyAlignment="1">
      <alignment horizontal="left"/>
    </xf>
    <xf numFmtId="167" fontId="48" fillId="4" borderId="0" xfId="74" applyNumberFormat="1" applyFont="1" applyFill="1" applyBorder="1" applyAlignment="1">
      <alignment horizontal="center"/>
    </xf>
    <xf numFmtId="167" fontId="48" fillId="3" borderId="0" xfId="74" applyNumberFormat="1" applyFont="1" applyFill="1" applyBorder="1" applyAlignment="1">
      <alignment horizontal="right"/>
    </xf>
    <xf numFmtId="167" fontId="43" fillId="3" borderId="0" xfId="74" applyNumberFormat="1" applyFont="1" applyFill="1" applyBorder="1"/>
    <xf numFmtId="167" fontId="50" fillId="4" borderId="0" xfId="74" applyNumberFormat="1" applyFont="1" applyFill="1" applyBorder="1" applyAlignment="1">
      <alignment horizontal="left"/>
    </xf>
    <xf numFmtId="167" fontId="50" fillId="4" borderId="0" xfId="74" applyNumberFormat="1" applyFont="1" applyFill="1" applyBorder="1" applyAlignment="1">
      <alignment horizontal="center"/>
    </xf>
    <xf numFmtId="167" fontId="43" fillId="4" borderId="7" xfId="74" applyNumberFormat="1" applyFont="1" applyFill="1" applyBorder="1"/>
    <xf numFmtId="167" fontId="50" fillId="4" borderId="7" xfId="74" applyNumberFormat="1" applyFont="1" applyFill="1" applyBorder="1" applyAlignment="1">
      <alignment horizontal="left"/>
    </xf>
    <xf numFmtId="167" fontId="48" fillId="3" borderId="7" xfId="74" applyNumberFormat="1" applyFont="1" applyFill="1" applyBorder="1" applyAlignment="1">
      <alignment horizontal="right"/>
    </xf>
    <xf numFmtId="167" fontId="48" fillId="3" borderId="7" xfId="74" applyNumberFormat="1" applyFont="1" applyFill="1" applyBorder="1"/>
    <xf numFmtId="167" fontId="43" fillId="3" borderId="0" xfId="74" applyNumberFormat="1" applyFont="1" applyFill="1" applyBorder="1" applyAlignment="1">
      <alignment horizontal="right"/>
    </xf>
    <xf numFmtId="167" fontId="48" fillId="3" borderId="0" xfId="74" applyNumberFormat="1" applyFont="1" applyFill="1" applyBorder="1"/>
    <xf numFmtId="3" fontId="48" fillId="3" borderId="0" xfId="74" applyNumberFormat="1" applyFont="1" applyFill="1" applyBorder="1"/>
    <xf numFmtId="167" fontId="50" fillId="3" borderId="0" xfId="74" applyNumberFormat="1" applyFont="1" applyFill="1" applyBorder="1" applyAlignment="1">
      <alignment vertical="top"/>
    </xf>
    <xf numFmtId="167" fontId="43" fillId="3" borderId="0" xfId="74" applyNumberFormat="1" applyFont="1" applyFill="1"/>
    <xf numFmtId="167" fontId="50" fillId="3" borderId="0" xfId="74" applyNumberFormat="1" applyFont="1" applyFill="1" applyBorder="1"/>
    <xf numFmtId="3" fontId="43" fillId="3" borderId="0" xfId="74" applyNumberFormat="1" applyFont="1" applyFill="1" applyBorder="1" applyAlignment="1" applyProtection="1">
      <alignment horizontal="right"/>
    </xf>
    <xf numFmtId="167" fontId="48" fillId="3" borderId="0" xfId="74" applyNumberFormat="1" applyFont="1" applyFill="1" applyBorder="1" applyAlignment="1">
      <alignment horizontal="left"/>
    </xf>
    <xf numFmtId="167" fontId="50" fillId="3" borderId="0" xfId="74" applyNumberFormat="1" applyFont="1" applyFill="1" applyBorder="1" applyAlignment="1">
      <alignment horizontal="left" vertical="top"/>
    </xf>
    <xf numFmtId="167" fontId="43" fillId="3" borderId="0" xfId="74" applyNumberFormat="1" applyFont="1" applyFill="1" applyBorder="1" applyAlignment="1">
      <alignment horizontal="left"/>
    </xf>
    <xf numFmtId="167" fontId="50" fillId="3" borderId="0" xfId="74" applyNumberFormat="1" applyFont="1" applyFill="1" applyBorder="1" applyAlignment="1">
      <alignment horizontal="left"/>
    </xf>
    <xf numFmtId="3" fontId="45" fillId="3" borderId="0" xfId="24" applyNumberFormat="1" applyFont="1" applyFill="1" applyBorder="1"/>
    <xf numFmtId="3" fontId="48" fillId="3" borderId="0" xfId="24" applyNumberFormat="1" applyFont="1" applyFill="1" applyBorder="1" applyAlignment="1"/>
    <xf numFmtId="167" fontId="45" fillId="3" borderId="0" xfId="74" applyNumberFormat="1" applyFont="1" applyFill="1" applyBorder="1"/>
    <xf numFmtId="3" fontId="43" fillId="3" borderId="0" xfId="24" applyNumberFormat="1" applyFont="1" applyFill="1" applyBorder="1" applyAlignment="1"/>
    <xf numFmtId="167" fontId="43" fillId="3" borderId="0" xfId="74" applyNumberFormat="1" applyFont="1" applyFill="1" applyBorder="1" applyAlignment="1">
      <alignment horizontal="center"/>
    </xf>
    <xf numFmtId="167" fontId="43" fillId="3" borderId="2" xfId="74" applyNumberFormat="1" applyFont="1" applyFill="1" applyBorder="1"/>
    <xf numFmtId="167" fontId="48" fillId="3" borderId="2" xfId="74" applyNumberFormat="1" applyFont="1" applyFill="1" applyBorder="1"/>
    <xf numFmtId="37" fontId="48" fillId="3" borderId="2" xfId="74" applyNumberFormat="1" applyFont="1" applyFill="1" applyBorder="1" applyAlignment="1" applyProtection="1"/>
    <xf numFmtId="0" fontId="110" fillId="3" borderId="0" xfId="69" applyFont="1" applyFill="1"/>
    <xf numFmtId="167" fontId="53" fillId="3" borderId="0" xfId="74" applyNumberFormat="1" applyFont="1" applyFill="1"/>
    <xf numFmtId="167" fontId="55" fillId="3" borderId="0" xfId="74" applyNumberFormat="1" applyFont="1" applyFill="1" applyBorder="1" applyAlignment="1"/>
    <xf numFmtId="167" fontId="55" fillId="3" borderId="0" xfId="74" applyNumberFormat="1" applyFont="1" applyFill="1" applyBorder="1" applyAlignment="1">
      <alignment horizontal="right"/>
    </xf>
    <xf numFmtId="167" fontId="57" fillId="3" borderId="0" xfId="74" applyNumberFormat="1" applyFont="1" applyFill="1" applyAlignment="1"/>
    <xf numFmtId="167" fontId="57" fillId="3" borderId="0" xfId="74" applyNumberFormat="1" applyFont="1" applyFill="1" applyAlignment="1">
      <alignment horizontal="right" vertical="top"/>
    </xf>
    <xf numFmtId="0" fontId="58" fillId="3" borderId="0" xfId="76" applyFont="1" applyFill="1"/>
    <xf numFmtId="167" fontId="57" fillId="3" borderId="0" xfId="74" applyNumberFormat="1" applyFont="1" applyFill="1" applyAlignment="1">
      <alignment horizontal="right"/>
    </xf>
    <xf numFmtId="167" fontId="53" fillId="3" borderId="0" xfId="74" applyNumberFormat="1" applyFont="1" applyFill="1" applyAlignment="1"/>
    <xf numFmtId="167" fontId="55" fillId="3" borderId="0" xfId="74" applyNumberFormat="1" applyFont="1" applyFill="1" applyAlignment="1">
      <alignment horizontal="left"/>
    </xf>
    <xf numFmtId="167" fontId="57" fillId="3" borderId="0" xfId="74" applyNumberFormat="1" applyFont="1" applyFill="1" applyAlignment="1">
      <alignment horizontal="left"/>
    </xf>
    <xf numFmtId="167" fontId="57" fillId="3" borderId="0" xfId="74" applyNumberFormat="1" applyFont="1" applyFill="1"/>
    <xf numFmtId="167" fontId="55" fillId="3" borderId="0" xfId="74" applyNumberFormat="1" applyFont="1" applyFill="1" applyAlignment="1">
      <alignment horizontal="left" vertical="top"/>
    </xf>
    <xf numFmtId="167" fontId="55" fillId="3" borderId="0" xfId="74" applyNumberFormat="1" applyFont="1" applyFill="1" applyAlignment="1">
      <alignment vertical="top"/>
    </xf>
    <xf numFmtId="167" fontId="43" fillId="4" borderId="0" xfId="74" applyNumberFormat="1" applyFont="1" applyFill="1" applyBorder="1" applyAlignment="1">
      <alignment horizontal="right"/>
    </xf>
    <xf numFmtId="167" fontId="50" fillId="3" borderId="0" xfId="31" applyFont="1" applyFill="1" applyBorder="1" applyAlignment="1"/>
    <xf numFmtId="167" fontId="50" fillId="3" borderId="0" xfId="31" applyFont="1" applyFill="1" applyBorder="1" applyAlignment="1">
      <alignment horizontal="right"/>
    </xf>
    <xf numFmtId="167" fontId="48" fillId="3" borderId="0" xfId="74" applyNumberFormat="1" applyFont="1" applyFill="1" applyAlignment="1"/>
    <xf numFmtId="3" fontId="48" fillId="3" borderId="0" xfId="74" applyNumberFormat="1" applyFont="1" applyFill="1" applyAlignment="1">
      <alignment horizontal="right"/>
    </xf>
    <xf numFmtId="167" fontId="43" fillId="3" borderId="0" xfId="74" applyNumberFormat="1" applyFont="1" applyFill="1" applyAlignment="1"/>
    <xf numFmtId="3" fontId="43" fillId="3" borderId="0" xfId="74" applyNumberFormat="1" applyFont="1" applyFill="1" applyAlignment="1">
      <alignment horizontal="right"/>
    </xf>
    <xf numFmtId="167" fontId="48" fillId="3" borderId="0" xfId="74" applyNumberFormat="1" applyFont="1" applyFill="1" applyBorder="1" applyAlignment="1">
      <alignment horizontal="left" indent="1"/>
    </xf>
    <xf numFmtId="0" fontId="103" fillId="3" borderId="0" xfId="69" applyFont="1" applyFill="1" applyAlignment="1">
      <alignment horizontal="left" indent="1"/>
    </xf>
    <xf numFmtId="0" fontId="70" fillId="3" borderId="0" xfId="69" applyFont="1" applyFill="1" applyAlignment="1">
      <alignment horizontal="left" indent="1"/>
    </xf>
    <xf numFmtId="167" fontId="43" fillId="4" borderId="6" xfId="31" applyFont="1" applyFill="1" applyBorder="1" applyAlignment="1">
      <alignment horizontal="left"/>
    </xf>
    <xf numFmtId="167" fontId="50" fillId="4" borderId="6" xfId="31" applyFont="1" applyFill="1" applyBorder="1" applyAlignment="1">
      <alignment horizontal="left"/>
    </xf>
    <xf numFmtId="167" fontId="48" fillId="4" borderId="0" xfId="31" applyFont="1" applyFill="1" applyBorder="1" applyAlignment="1">
      <alignment horizontal="left"/>
    </xf>
    <xf numFmtId="0" fontId="49" fillId="4" borderId="0" xfId="31" applyNumberFormat="1" applyFont="1" applyFill="1" applyBorder="1" applyAlignment="1">
      <alignment horizontal="left"/>
    </xf>
    <xf numFmtId="167" fontId="50" fillId="4" borderId="0" xfId="31" applyFont="1" applyFill="1" applyBorder="1" applyAlignment="1">
      <alignment horizontal="left"/>
    </xf>
    <xf numFmtId="167" fontId="50" fillId="4" borderId="0" xfId="31" applyFont="1" applyFill="1" applyBorder="1" applyAlignment="1">
      <alignment horizontal="right"/>
    </xf>
    <xf numFmtId="3" fontId="48" fillId="3" borderId="0" xfId="31" applyNumberFormat="1" applyFont="1" applyFill="1" applyBorder="1" applyAlignment="1"/>
    <xf numFmtId="3" fontId="43" fillId="3" borderId="0" xfId="31" applyNumberFormat="1" applyFont="1" applyFill="1" applyBorder="1"/>
    <xf numFmtId="3" fontId="43" fillId="3" borderId="0" xfId="77" applyNumberFormat="1" applyFont="1" applyFill="1" applyBorder="1" applyAlignment="1">
      <alignment horizontal="right"/>
    </xf>
    <xf numFmtId="3" fontId="49" fillId="3" borderId="0" xfId="31" applyNumberFormat="1" applyFont="1" applyFill="1" applyBorder="1" applyAlignment="1">
      <alignment horizontal="right"/>
    </xf>
    <xf numFmtId="3" fontId="43" fillId="3" borderId="0" xfId="31" quotePrefix="1" applyNumberFormat="1" applyFont="1" applyFill="1" applyBorder="1" applyAlignment="1">
      <alignment horizontal="right"/>
    </xf>
    <xf numFmtId="37" fontId="43" fillId="3" borderId="0" xfId="31" applyNumberFormat="1" applyFont="1" applyFill="1" applyBorder="1" applyProtection="1"/>
    <xf numFmtId="167" fontId="48" fillId="3" borderId="2" xfId="31" applyFont="1" applyFill="1" applyBorder="1" applyAlignment="1">
      <alignment horizontal="left"/>
    </xf>
    <xf numFmtId="1" fontId="43" fillId="3" borderId="0" xfId="69" applyNumberFormat="1" applyFont="1" applyFill="1" applyBorder="1" applyAlignment="1">
      <alignment horizontal="center"/>
    </xf>
    <xf numFmtId="167" fontId="52" fillId="3" borderId="0" xfId="31" applyFont="1" applyFill="1" applyBorder="1"/>
    <xf numFmtId="167" fontId="53" fillId="3" borderId="0" xfId="31" applyFont="1" applyFill="1" applyBorder="1"/>
    <xf numFmtId="167" fontId="43" fillId="3" borderId="3" xfId="68" applyNumberFormat="1" applyFont="1" applyFill="1" applyBorder="1" applyAlignment="1">
      <alignment horizontal="center" vertical="center"/>
    </xf>
    <xf numFmtId="167" fontId="57" fillId="3" borderId="0" xfId="31" applyFont="1" applyFill="1" applyBorder="1" applyAlignment="1">
      <alignment horizontal="right" vertical="top"/>
    </xf>
    <xf numFmtId="167" fontId="57" fillId="3" borderId="0" xfId="31" applyFont="1" applyFill="1" applyBorder="1" applyAlignment="1">
      <alignment horizontal="right" vertical="top"/>
    </xf>
    <xf numFmtId="167" fontId="53" fillId="3" borderId="0" xfId="31" applyFont="1" applyFill="1" applyBorder="1" applyAlignment="1">
      <alignment horizontal="center"/>
    </xf>
    <xf numFmtId="167" fontId="57" fillId="3" borderId="0" xfId="31" applyFont="1" applyFill="1" applyBorder="1" applyAlignment="1">
      <alignment horizontal="right"/>
    </xf>
    <xf numFmtId="167" fontId="55" fillId="3" borderId="0" xfId="31" applyFont="1" applyFill="1"/>
    <xf numFmtId="167" fontId="53" fillId="3" borderId="0" xfId="31" applyFont="1" applyFill="1" applyAlignment="1">
      <alignment horizontal="center"/>
    </xf>
    <xf numFmtId="167" fontId="57" fillId="3" borderId="0" xfId="31" applyFont="1" applyFill="1" applyAlignment="1">
      <alignment vertical="top"/>
    </xf>
    <xf numFmtId="167" fontId="46" fillId="3" borderId="0" xfId="31" applyFont="1" applyFill="1" applyAlignment="1">
      <alignment horizontal="center"/>
    </xf>
    <xf numFmtId="167" fontId="47" fillId="3" borderId="0" xfId="31" applyFont="1" applyFill="1" applyAlignment="1">
      <alignment horizontal="left" vertical="top"/>
    </xf>
    <xf numFmtId="167" fontId="47" fillId="3" borderId="0" xfId="31" applyFont="1" applyFill="1" applyAlignment="1">
      <alignment horizontal="center" vertical="top"/>
    </xf>
    <xf numFmtId="167" fontId="48" fillId="3" borderId="0" xfId="31" applyFont="1" applyFill="1" applyBorder="1" applyAlignment="1">
      <alignment horizontal="center"/>
    </xf>
    <xf numFmtId="167" fontId="43" fillId="4" borderId="0" xfId="31" applyFont="1" applyFill="1" applyBorder="1" applyAlignment="1">
      <alignment horizontal="right"/>
    </xf>
    <xf numFmtId="167" fontId="50" fillId="3" borderId="0" xfId="31" applyFont="1" applyFill="1" applyBorder="1" applyAlignment="1">
      <alignment horizontal="center"/>
    </xf>
    <xf numFmtId="167" fontId="50" fillId="4" borderId="7" xfId="31" applyFont="1" applyFill="1" applyBorder="1" applyAlignment="1">
      <alignment horizontal="left"/>
    </xf>
    <xf numFmtId="167" fontId="48" fillId="4" borderId="0" xfId="31" applyFont="1" applyFill="1" applyBorder="1"/>
    <xf numFmtId="171" fontId="48" fillId="0" borderId="0" xfId="70" applyNumberFormat="1" applyFont="1" applyFill="1" applyBorder="1" applyAlignment="1">
      <alignment horizontal="right"/>
    </xf>
    <xf numFmtId="3" fontId="48" fillId="0" borderId="0" xfId="46" applyNumberFormat="1" applyFont="1" applyFill="1" applyBorder="1" applyAlignment="1">
      <alignment horizontal="right"/>
    </xf>
    <xf numFmtId="171" fontId="72" fillId="0" borderId="0" xfId="70" applyNumberFormat="1" applyFont="1" applyFill="1"/>
    <xf numFmtId="171" fontId="72" fillId="3" borderId="0" xfId="70" applyNumberFormat="1" applyFont="1" applyFill="1"/>
    <xf numFmtId="171" fontId="72" fillId="3" borderId="0" xfId="70" applyNumberFormat="1" applyFont="1" applyFill="1" applyBorder="1" applyAlignment="1">
      <alignment horizontal="right"/>
    </xf>
    <xf numFmtId="0" fontId="70" fillId="3" borderId="0" xfId="69" applyFont="1" applyFill="1" applyBorder="1"/>
    <xf numFmtId="3" fontId="72" fillId="0" borderId="0" xfId="69" applyNumberFormat="1" applyFont="1" applyFill="1" applyBorder="1"/>
    <xf numFmtId="171" fontId="43" fillId="0" borderId="0" xfId="70" applyNumberFormat="1" applyFont="1" applyFill="1" applyBorder="1" applyAlignment="1">
      <alignment horizontal="right"/>
    </xf>
    <xf numFmtId="3" fontId="43" fillId="0" borderId="0" xfId="46" applyNumberFormat="1" applyFont="1" applyFill="1" applyBorder="1" applyAlignment="1">
      <alignment horizontal="right"/>
    </xf>
    <xf numFmtId="171" fontId="70" fillId="0" borderId="0" xfId="70" applyNumberFormat="1" applyFont="1" applyFill="1"/>
    <xf numFmtId="0" fontId="70" fillId="3" borderId="0" xfId="69" applyFont="1" applyFill="1" applyBorder="1" applyAlignment="1">
      <alignment horizontal="right"/>
    </xf>
    <xf numFmtId="3" fontId="70" fillId="0" borderId="0" xfId="69" applyNumberFormat="1" applyFont="1" applyFill="1" applyBorder="1"/>
    <xf numFmtId="181" fontId="70" fillId="6" borderId="0" xfId="70" applyNumberFormat="1" applyFont="1" applyFill="1" applyBorder="1" applyAlignment="1">
      <alignment horizontal="right" vertical="center"/>
    </xf>
    <xf numFmtId="3" fontId="43" fillId="0" borderId="0" xfId="46" applyNumberFormat="1" applyFont="1" applyFill="1" applyBorder="1" applyAlignment="1"/>
    <xf numFmtId="181" fontId="70" fillId="0" borderId="0" xfId="70" applyNumberFormat="1" applyFont="1" applyFill="1" applyBorder="1" applyAlignment="1">
      <alignment vertical="center"/>
    </xf>
    <xf numFmtId="3" fontId="43" fillId="3" borderId="0" xfId="46" applyNumberFormat="1" applyFont="1" applyFill="1" applyBorder="1" applyAlignment="1"/>
    <xf numFmtId="171" fontId="70" fillId="0" borderId="0" xfId="70" applyNumberFormat="1" applyFont="1" applyFill="1" applyAlignment="1">
      <alignment horizontal="right"/>
    </xf>
    <xf numFmtId="167" fontId="48" fillId="3" borderId="2" xfId="31" applyFont="1" applyFill="1" applyBorder="1" applyAlignment="1">
      <alignment horizontal="center"/>
    </xf>
    <xf numFmtId="167" fontId="55" fillId="3" borderId="3" xfId="31" applyFont="1" applyFill="1" applyBorder="1" applyAlignment="1">
      <alignment horizontal="right"/>
    </xf>
    <xf numFmtId="167" fontId="57" fillId="3" borderId="0" xfId="31" applyFont="1" applyFill="1" applyAlignment="1"/>
    <xf numFmtId="167" fontId="55" fillId="3" borderId="0" xfId="31" applyFont="1" applyFill="1" applyAlignment="1">
      <alignment horizontal="left"/>
    </xf>
    <xf numFmtId="167" fontId="55" fillId="3" borderId="0" xfId="31" applyFont="1" applyFill="1" applyAlignment="1">
      <alignment wrapText="1"/>
    </xf>
    <xf numFmtId="167" fontId="57" fillId="3" borderId="0" xfId="31" applyFont="1" applyFill="1" applyAlignment="1">
      <alignment horizontal="center"/>
    </xf>
    <xf numFmtId="3" fontId="43" fillId="3" borderId="0" xfId="46" applyNumberFormat="1" applyFont="1" applyFill="1" applyBorder="1"/>
    <xf numFmtId="167" fontId="43" fillId="3" borderId="6" xfId="31" applyFont="1" applyFill="1" applyBorder="1" applyAlignment="1"/>
    <xf numFmtId="167" fontId="48" fillId="3" borderId="0" xfId="31" applyFont="1" applyFill="1" applyBorder="1" applyAlignment="1">
      <alignment horizontal="left" vertical="center" wrapText="1"/>
    </xf>
    <xf numFmtId="167" fontId="43" fillId="3" borderId="0" xfId="31" applyFont="1" applyFill="1" applyBorder="1" applyAlignment="1">
      <alignment horizontal="right" vertical="center"/>
    </xf>
    <xf numFmtId="167" fontId="48" fillId="3" borderId="0" xfId="31" applyFont="1" applyFill="1" applyBorder="1" applyAlignment="1">
      <alignment horizontal="center" vertical="center" wrapText="1"/>
    </xf>
    <xf numFmtId="167" fontId="48" fillId="3" borderId="0" xfId="31" applyFont="1" applyFill="1" applyBorder="1" applyAlignment="1">
      <alignment horizontal="right" vertical="center" wrapText="1"/>
    </xf>
    <xf numFmtId="167" fontId="43" fillId="3" borderId="0" xfId="31" applyFont="1" applyFill="1" applyBorder="1" applyAlignment="1">
      <alignment horizontal="right" vertical="center" wrapText="1"/>
    </xf>
    <xf numFmtId="167" fontId="48" fillId="3" borderId="0" xfId="31" applyFont="1" applyFill="1" applyBorder="1" applyAlignment="1">
      <alignment horizontal="right" vertical="top"/>
    </xf>
    <xf numFmtId="167" fontId="48" fillId="3" borderId="0" xfId="31" applyFont="1" applyFill="1" applyBorder="1" applyAlignment="1">
      <alignment horizontal="right" wrapText="1" indent="2"/>
    </xf>
    <xf numFmtId="0" fontId="1" fillId="3" borderId="0" xfId="69" applyFill="1" applyAlignment="1">
      <alignment vertical="top"/>
    </xf>
    <xf numFmtId="167" fontId="43" fillId="3" borderId="7" xfId="31" applyFont="1" applyFill="1" applyBorder="1" applyAlignment="1">
      <alignment horizontal="right" indent="2"/>
    </xf>
    <xf numFmtId="167" fontId="43" fillId="3" borderId="0" xfId="31" applyFont="1" applyFill="1" applyBorder="1" applyAlignment="1">
      <alignment horizontal="right" indent="2"/>
    </xf>
    <xf numFmtId="3" fontId="48" fillId="0" borderId="0" xfId="46" applyNumberFormat="1" applyFont="1" applyFill="1" applyBorder="1" applyAlignment="1">
      <alignment horizontal="right" indent="2"/>
    </xf>
    <xf numFmtId="3" fontId="48" fillId="3" borderId="0" xfId="46" applyNumberFormat="1" applyFont="1" applyFill="1" applyBorder="1"/>
    <xf numFmtId="171" fontId="48" fillId="0" borderId="0" xfId="70" applyNumberFormat="1" applyFont="1" applyFill="1" applyBorder="1"/>
    <xf numFmtId="3" fontId="48" fillId="0" borderId="0" xfId="46" applyNumberFormat="1" applyFont="1" applyFill="1" applyBorder="1"/>
    <xf numFmtId="172" fontId="48" fillId="0" borderId="0" xfId="46" applyNumberFormat="1" applyFont="1" applyFill="1" applyBorder="1" applyAlignment="1">
      <alignment horizontal="right" indent="2"/>
    </xf>
    <xf numFmtId="171" fontId="72" fillId="3" borderId="0" xfId="69" applyNumberFormat="1" applyFont="1" applyFill="1"/>
    <xf numFmtId="3" fontId="72" fillId="0" borderId="0" xfId="69" applyNumberFormat="1" applyFont="1" applyFill="1"/>
    <xf numFmtId="172" fontId="72" fillId="0" borderId="0" xfId="69" applyNumberFormat="1" applyFont="1" applyFill="1" applyAlignment="1">
      <alignment horizontal="right" indent="2"/>
    </xf>
    <xf numFmtId="171" fontId="43" fillId="0" borderId="0" xfId="70" applyNumberFormat="1" applyFont="1" applyFill="1" applyBorder="1"/>
    <xf numFmtId="3" fontId="43" fillId="0" borderId="0" xfId="46" applyNumberFormat="1" applyFont="1" applyFill="1" applyBorder="1" applyAlignment="1">
      <alignment horizontal="right" indent="2"/>
    </xf>
    <xf numFmtId="172" fontId="43" fillId="0" borderId="0" xfId="46" quotePrefix="1" applyNumberFormat="1" applyFont="1" applyFill="1" applyBorder="1" applyAlignment="1">
      <alignment horizontal="right" indent="2"/>
    </xf>
    <xf numFmtId="37" fontId="43" fillId="3" borderId="0" xfId="31" applyNumberFormat="1" applyFont="1" applyFill="1" applyBorder="1" applyAlignment="1" applyProtection="1">
      <alignment horizontal="left"/>
    </xf>
    <xf numFmtId="3" fontId="43" fillId="0" borderId="0" xfId="46" quotePrefix="1" applyNumberFormat="1" applyFont="1" applyFill="1" applyBorder="1" applyAlignment="1">
      <alignment horizontal="right"/>
    </xf>
    <xf numFmtId="172" fontId="70" fillId="0" borderId="0" xfId="69" applyNumberFormat="1" applyFont="1" applyFill="1" applyAlignment="1">
      <alignment horizontal="right" indent="2"/>
    </xf>
    <xf numFmtId="171" fontId="70" fillId="3" borderId="0" xfId="69" applyNumberFormat="1" applyFont="1" applyFill="1"/>
    <xf numFmtId="3" fontId="70" fillId="0" borderId="0" xfId="69" applyNumberFormat="1" applyFont="1" applyFill="1"/>
    <xf numFmtId="172" fontId="43" fillId="0" borderId="0" xfId="46" applyNumberFormat="1" applyFont="1" applyFill="1" applyBorder="1" applyAlignment="1">
      <alignment horizontal="right" indent="2"/>
    </xf>
    <xf numFmtId="0" fontId="70" fillId="0" borderId="0" xfId="69" applyFont="1" applyFill="1"/>
    <xf numFmtId="172" fontId="70" fillId="0" borderId="0" xfId="69" quotePrefix="1" applyNumberFormat="1" applyFont="1" applyFill="1" applyAlignment="1">
      <alignment horizontal="right" indent="2"/>
    </xf>
    <xf numFmtId="0" fontId="70" fillId="0" borderId="0" xfId="69" quotePrefix="1" applyFont="1" applyFill="1" applyAlignment="1">
      <alignment horizontal="right"/>
    </xf>
    <xf numFmtId="0" fontId="70" fillId="3" borderId="0" xfId="69" applyFont="1" applyFill="1" applyAlignment="1">
      <alignment horizontal="right"/>
    </xf>
    <xf numFmtId="171" fontId="70" fillId="3" borderId="0" xfId="70" applyNumberFormat="1" applyFont="1" applyFill="1"/>
    <xf numFmtId="171" fontId="48" fillId="3" borderId="2" xfId="46" applyNumberFormat="1" applyFont="1" applyFill="1" applyBorder="1"/>
    <xf numFmtId="37" fontId="43" fillId="3" borderId="2" xfId="31" applyNumberFormat="1" applyFont="1" applyFill="1" applyBorder="1" applyAlignment="1" applyProtection="1">
      <alignment horizontal="right"/>
    </xf>
    <xf numFmtId="167" fontId="57" fillId="3" borderId="0" xfId="31" applyFont="1" applyFill="1" applyAlignment="1">
      <alignment horizontal="right" vertical="top"/>
    </xf>
    <xf numFmtId="167" fontId="57" fillId="3" borderId="0" xfId="31" applyFont="1" applyFill="1"/>
    <xf numFmtId="167" fontId="55" fillId="3" borderId="0" xfId="31" applyFont="1" applyFill="1" applyAlignment="1">
      <alignment vertical="top"/>
    </xf>
    <xf numFmtId="167" fontId="55" fillId="3" borderId="0" xfId="31" applyFont="1" applyFill="1" applyAlignment="1"/>
    <xf numFmtId="0" fontId="1" fillId="3" borderId="0" xfId="52" applyFill="1" applyAlignment="1">
      <alignment horizontal="right"/>
    </xf>
    <xf numFmtId="0" fontId="111" fillId="3" borderId="0" xfId="52" applyFont="1" applyFill="1"/>
    <xf numFmtId="167" fontId="48" fillId="3" borderId="0" xfId="31" applyFont="1" applyFill="1" applyAlignment="1">
      <alignment horizontal="right"/>
    </xf>
    <xf numFmtId="167" fontId="48" fillId="3" borderId="0" xfId="31" applyFont="1" applyFill="1" applyAlignment="1">
      <alignment horizontal="left"/>
    </xf>
    <xf numFmtId="0" fontId="111" fillId="3" borderId="0" xfId="52" applyFont="1" applyFill="1" applyAlignment="1">
      <alignment horizontal="right"/>
    </xf>
    <xf numFmtId="167" fontId="50" fillId="3" borderId="0" xfId="31" applyFont="1" applyFill="1" applyAlignment="1">
      <alignment horizontal="right"/>
    </xf>
    <xf numFmtId="167" fontId="50" fillId="3" borderId="0" xfId="31" applyFont="1" applyFill="1" applyAlignment="1">
      <alignment horizontal="left"/>
    </xf>
    <xf numFmtId="167" fontId="45" fillId="4" borderId="6" xfId="31" applyFont="1" applyFill="1" applyBorder="1"/>
    <xf numFmtId="167" fontId="45" fillId="4" borderId="6" xfId="31" applyFont="1" applyFill="1" applyBorder="1" applyAlignment="1">
      <alignment horizontal="right"/>
    </xf>
    <xf numFmtId="167" fontId="112" fillId="3" borderId="0" xfId="31" applyFont="1" applyFill="1" applyBorder="1"/>
    <xf numFmtId="167" fontId="113" fillId="4" borderId="0" xfId="31" applyFont="1" applyFill="1" applyBorder="1" applyAlignment="1"/>
    <xf numFmtId="167" fontId="112" fillId="4" borderId="0" xfId="31" applyFont="1" applyFill="1" applyBorder="1"/>
    <xf numFmtId="167" fontId="113" fillId="3" borderId="0" xfId="31" applyFont="1" applyFill="1" applyBorder="1" applyAlignment="1">
      <alignment horizontal="right"/>
    </xf>
    <xf numFmtId="0" fontId="114" fillId="3" borderId="0" xfId="52" applyFont="1" applyFill="1"/>
    <xf numFmtId="167" fontId="115" fillId="4" borderId="0" xfId="31" applyFont="1" applyFill="1" applyBorder="1" applyAlignment="1"/>
    <xf numFmtId="167" fontId="112" fillId="3" borderId="0" xfId="31" applyFont="1" applyFill="1" applyBorder="1" applyAlignment="1">
      <alignment horizontal="right"/>
    </xf>
    <xf numFmtId="0" fontId="114" fillId="3" borderId="0" xfId="52" applyFont="1" applyFill="1" applyAlignment="1">
      <alignment horizontal="right"/>
    </xf>
    <xf numFmtId="167" fontId="112" fillId="3" borderId="7" xfId="31" applyFont="1" applyFill="1" applyBorder="1"/>
    <xf numFmtId="167" fontId="112" fillId="4" borderId="7" xfId="31" applyFont="1" applyFill="1" applyBorder="1" applyAlignment="1">
      <alignment horizontal="left"/>
    </xf>
    <xf numFmtId="167" fontId="112" fillId="3" borderId="7" xfId="31" applyFont="1" applyFill="1" applyBorder="1" applyAlignment="1">
      <alignment horizontal="right"/>
    </xf>
    <xf numFmtId="0" fontId="114" fillId="3" borderId="7" xfId="52" applyFont="1" applyFill="1" applyBorder="1" applyAlignment="1">
      <alignment horizontal="right"/>
    </xf>
    <xf numFmtId="167" fontId="112" fillId="3" borderId="0" xfId="31" applyFont="1" applyFill="1" applyAlignment="1">
      <alignment horizontal="right"/>
    </xf>
    <xf numFmtId="167" fontId="113" fillId="3" borderId="0" xfId="31" applyFont="1" applyFill="1" applyBorder="1" applyAlignment="1">
      <alignment horizontal="left"/>
    </xf>
    <xf numFmtId="3" fontId="113" fillId="3" borderId="0" xfId="31" applyNumberFormat="1" applyFont="1" applyFill="1" applyBorder="1" applyAlignment="1" applyProtection="1">
      <alignment horizontal="right"/>
    </xf>
    <xf numFmtId="37" fontId="113" fillId="3" borderId="0" xfId="31" applyNumberFormat="1" applyFont="1" applyFill="1" applyBorder="1" applyAlignment="1" applyProtection="1">
      <alignment horizontal="left"/>
    </xf>
    <xf numFmtId="3" fontId="114" fillId="0" borderId="0" xfId="69" applyNumberFormat="1" applyFont="1"/>
    <xf numFmtId="167" fontId="115" fillId="3" borderId="0" xfId="31" applyFont="1" applyFill="1" applyAlignment="1">
      <alignment vertical="top"/>
    </xf>
    <xf numFmtId="37" fontId="113" fillId="3" borderId="0" xfId="31" applyNumberFormat="1" applyFont="1" applyFill="1" applyBorder="1" applyProtection="1"/>
    <xf numFmtId="167" fontId="112" fillId="3" borderId="0" xfId="31" applyFont="1" applyFill="1" applyAlignment="1">
      <alignment vertical="top"/>
    </xf>
    <xf numFmtId="167" fontId="113" fillId="3" borderId="0" xfId="31" applyFont="1" applyFill="1" applyAlignment="1">
      <alignment vertical="top"/>
    </xf>
    <xf numFmtId="3" fontId="113" fillId="3" borderId="0" xfId="31" applyNumberFormat="1" applyFont="1" applyFill="1"/>
    <xf numFmtId="37" fontId="112" fillId="3" borderId="0" xfId="33" applyNumberFormat="1" applyFont="1" applyFill="1" applyBorder="1" applyAlignment="1" applyProtection="1">
      <alignment horizontal="left" indent="1"/>
    </xf>
    <xf numFmtId="3" fontId="112" fillId="3" borderId="0" xfId="31" applyNumberFormat="1" applyFont="1" applyFill="1" applyAlignment="1">
      <alignment horizontal="right"/>
    </xf>
    <xf numFmtId="3" fontId="114" fillId="3" borderId="0" xfId="52" applyNumberFormat="1" applyFont="1" applyFill="1"/>
    <xf numFmtId="167" fontId="113" fillId="3" borderId="0" xfId="31" applyFont="1" applyFill="1" applyBorder="1"/>
    <xf numFmtId="167" fontId="112" fillId="3" borderId="0" xfId="31" applyFont="1" applyFill="1" applyAlignment="1">
      <alignment horizontal="left" vertical="top" indent="1"/>
    </xf>
    <xf numFmtId="3" fontId="112" fillId="3" borderId="0" xfId="31" applyNumberFormat="1" applyFont="1" applyFill="1"/>
    <xf numFmtId="167" fontId="112" fillId="3" borderId="0" xfId="31" applyFont="1" applyFill="1"/>
    <xf numFmtId="37" fontId="43" fillId="3" borderId="2" xfId="33" applyNumberFormat="1" applyFont="1" applyFill="1" applyBorder="1" applyAlignment="1" applyProtection="1">
      <alignment horizontal="left" indent="1"/>
    </xf>
    <xf numFmtId="167" fontId="43" fillId="3" borderId="2" xfId="31" applyFont="1" applyFill="1" applyBorder="1" applyAlignment="1">
      <alignment horizontal="right"/>
    </xf>
    <xf numFmtId="167" fontId="53" fillId="3" borderId="0" xfId="31" applyFont="1" applyFill="1" applyAlignment="1">
      <alignment horizontal="right" vertical="top"/>
    </xf>
    <xf numFmtId="0" fontId="116" fillId="3" borderId="0" xfId="51" applyFont="1" applyFill="1" applyAlignment="1">
      <alignment horizontal="right" vertical="top"/>
    </xf>
    <xf numFmtId="167" fontId="53" fillId="3" borderId="0" xfId="31" applyFont="1" applyFill="1" applyAlignment="1">
      <alignment vertical="top"/>
    </xf>
    <xf numFmtId="167" fontId="52" fillId="3" borderId="0" xfId="31" applyFont="1" applyFill="1" applyAlignment="1">
      <alignment horizontal="right"/>
    </xf>
    <xf numFmtId="0" fontId="46" fillId="0" borderId="0" xfId="0" applyFont="1" applyAlignment="1">
      <alignment horizontal="right"/>
    </xf>
    <xf numFmtId="0" fontId="47" fillId="0" borderId="0" xfId="0" applyFont="1" applyAlignment="1">
      <alignment horizontal="right"/>
    </xf>
  </cellXfs>
  <cellStyles count="78">
    <cellStyle name="Comma [0] 2" xfId="60" xr:uid="{4B0E1EF3-048D-4AB0-B814-F8742067A4C0}"/>
    <cellStyle name="Comma [0] 2 2" xfId="47" xr:uid="{00000000-0005-0000-0000-000001000000}"/>
    <cellStyle name="Comma [0] 9" xfId="43" xr:uid="{00000000-0005-0000-0000-000002000000}"/>
    <cellStyle name="Comma [0] 9 2" xfId="68" xr:uid="{320D5114-9CA5-4A56-8DC7-D1F3BF4CECF0}"/>
    <cellStyle name="Comma 2" xfId="1" xr:uid="{00000000-0005-0000-0000-000003000000}"/>
    <cellStyle name="Comma 2 10" xfId="32" xr:uid="{00000000-0005-0000-0000-000004000000}"/>
    <cellStyle name="Comma 2 2" xfId="26" xr:uid="{00000000-0005-0000-0000-000005000000}"/>
    <cellStyle name="Comma 2 2 10 3" xfId="73" xr:uid="{04FCBCA3-3489-4F84-8DF1-1ECC1A091722}"/>
    <cellStyle name="Comma 2 2 2" xfId="38" xr:uid="{00000000-0005-0000-0000-000006000000}"/>
    <cellStyle name="Comma 2 2 2 264" xfId="42" xr:uid="{00000000-0005-0000-0000-000007000000}"/>
    <cellStyle name="Comma 2 2 2 264 2" xfId="70" xr:uid="{E674AE07-0F98-4B0C-BFE7-69FBC5C46001}"/>
    <cellStyle name="Comma 2 2 2 265" xfId="48" xr:uid="{00000000-0005-0000-0000-000008000000}"/>
    <cellStyle name="Comma 2 2 2 265 2" xfId="72" xr:uid="{4B8BD403-35A0-4F3B-BDBF-88195579AF29}"/>
    <cellStyle name="Comma 2 3" xfId="67" xr:uid="{0623A903-07FA-4148-B9C8-6F7EB0F9B01E}"/>
    <cellStyle name="Comma 3" xfId="2" xr:uid="{00000000-0005-0000-0000-000009000000}"/>
    <cellStyle name="Comma 3 2" xfId="24" xr:uid="{00000000-0005-0000-0000-00000A000000}"/>
    <cellStyle name="Comma 4" xfId="3" xr:uid="{00000000-0005-0000-0000-00000B000000}"/>
    <cellStyle name="Comma 4 2" xfId="28" xr:uid="{00000000-0005-0000-0000-00000C000000}"/>
    <cellStyle name="Comma 5" xfId="27" xr:uid="{00000000-0005-0000-0000-00000D000000}"/>
    <cellStyle name="Comma 5 2" xfId="29" xr:uid="{00000000-0005-0000-0000-00000E000000}"/>
    <cellStyle name="Comma 5 2 5" xfId="46" xr:uid="{00000000-0005-0000-0000-00000F000000}"/>
    <cellStyle name="Hyperlink 2" xfId="4" xr:uid="{00000000-0005-0000-0000-000011000000}"/>
    <cellStyle name="Hyperlink 3" xfId="5" xr:uid="{00000000-0005-0000-0000-000012000000}"/>
    <cellStyle name="Hyperlink 3 2" xfId="25" xr:uid="{00000000-0005-0000-0000-000013000000}"/>
    <cellStyle name="Hyperlink 4" xfId="6" xr:uid="{00000000-0005-0000-0000-000014000000}"/>
    <cellStyle name="Hyperlink 4 2" xfId="75" xr:uid="{59DD06F0-AC2F-48F3-A28E-2D5F10CF71E8}"/>
    <cellStyle name="Normal" xfId="0" builtinId="0"/>
    <cellStyle name="Normal - Style1" xfId="7" xr:uid="{00000000-0005-0000-0000-000016000000}"/>
    <cellStyle name="Normal - Style2" xfId="8" xr:uid="{00000000-0005-0000-0000-000017000000}"/>
    <cellStyle name="Normal - Style3" xfId="9" xr:uid="{00000000-0005-0000-0000-000018000000}"/>
    <cellStyle name="Normal - Style4" xfId="10" xr:uid="{00000000-0005-0000-0000-000019000000}"/>
    <cellStyle name="Normal - Style5" xfId="11" xr:uid="{00000000-0005-0000-0000-00001A000000}"/>
    <cellStyle name="Normal - Style6" xfId="12" xr:uid="{00000000-0005-0000-0000-00001B000000}"/>
    <cellStyle name="Normal - Style7" xfId="13" xr:uid="{00000000-0005-0000-0000-00001C000000}"/>
    <cellStyle name="Normal - Style8" xfId="14" xr:uid="{00000000-0005-0000-0000-00001D000000}"/>
    <cellStyle name="Normal 10" xfId="64" xr:uid="{F1DE163E-3726-467E-B381-41AB1AED2CFB}"/>
    <cellStyle name="Normal 11" xfId="15" xr:uid="{00000000-0005-0000-0000-00001E000000}"/>
    <cellStyle name="Normal 13" xfId="37" xr:uid="{00000000-0005-0000-0000-00001F000000}"/>
    <cellStyle name="Normal 2" xfId="16" xr:uid="{00000000-0005-0000-0000-000020000000}"/>
    <cellStyle name="Normal 2 2" xfId="17" xr:uid="{00000000-0005-0000-0000-000021000000}"/>
    <cellStyle name="Normal 2 2 2" xfId="40" xr:uid="{00000000-0005-0000-0000-000022000000}"/>
    <cellStyle name="Normal 2 2 2 3" xfId="39" xr:uid="{00000000-0005-0000-0000-000023000000}"/>
    <cellStyle name="Normal 2 2 2 3 5" xfId="41" xr:uid="{00000000-0005-0000-0000-000024000000}"/>
    <cellStyle name="Normal 2 2 2 3 5 2" xfId="69" xr:uid="{6D45ECEB-873E-4D59-81E7-30F8CE9EE33C}"/>
    <cellStyle name="Normal 2 2 2 3 6" xfId="49" xr:uid="{00000000-0005-0000-0000-000025000000}"/>
    <cellStyle name="Normal 2 2 2 3 6 2" xfId="71" xr:uid="{5674CA6B-E670-4E0D-98B9-FA4C59E12FAA}"/>
    <cellStyle name="Normal 2 2 3" xfId="55" xr:uid="{45211B7A-26C4-4393-A9F8-53D9D2656D75}"/>
    <cellStyle name="Normal 2 2 4" xfId="63" xr:uid="{C71F94C5-1662-4C2C-A464-399B6C855166}"/>
    <cellStyle name="Normal 2 258" xfId="33" xr:uid="{00000000-0005-0000-0000-000026000000}"/>
    <cellStyle name="Normal 2 3" xfId="65" xr:uid="{B69B4D6F-15FE-40A0-9DA4-E079447E3456}"/>
    <cellStyle name="Normal 3" xfId="18" xr:uid="{00000000-0005-0000-0000-000027000000}"/>
    <cellStyle name="Normal 3 2" xfId="19" xr:uid="{00000000-0005-0000-0000-000028000000}"/>
    <cellStyle name="Normal 3 3" xfId="35" xr:uid="{00000000-0005-0000-0000-000029000000}"/>
    <cellStyle name="Normal 3 5 2 5" xfId="30" xr:uid="{00000000-0005-0000-0000-00002A000000}"/>
    <cellStyle name="Normal 3 5 2 5 4" xfId="50" xr:uid="{074FA9C7-0D15-4C20-B90D-870FA29EC4F9}"/>
    <cellStyle name="Normal 3 5 2 5 4 2" xfId="57" xr:uid="{213C4FD0-E41F-49AD-8399-F2CFFB622264}"/>
    <cellStyle name="Normal 3 5 2 5 4 3" xfId="76" xr:uid="{AB22447A-D614-4737-A166-F426916DE61B}"/>
    <cellStyle name="Normal 3 6" xfId="36" xr:uid="{00000000-0005-0000-0000-00002B000000}"/>
    <cellStyle name="Normal 3 7" xfId="59" xr:uid="{904AF564-FDC1-47AD-8196-666759E47554}"/>
    <cellStyle name="Normal 3 85" xfId="31" xr:uid="{00000000-0005-0000-0000-00002C000000}"/>
    <cellStyle name="Normal 4" xfId="20" xr:uid="{00000000-0005-0000-0000-00002D000000}"/>
    <cellStyle name="Normal 4 2" xfId="56" xr:uid="{43F733EE-F87C-4F2F-B24E-0C36B7FE4D3F}"/>
    <cellStyle name="Normal 4 72" xfId="74" xr:uid="{1E533A33-E9F0-4211-9A92-19F5055CCD2D}"/>
    <cellStyle name="Normal 5" xfId="21" xr:uid="{00000000-0005-0000-0000-00002E000000}"/>
    <cellStyle name="Normal 5 2" xfId="54" xr:uid="{63C20170-F64D-4DB8-AD47-5937D81DA0EE}"/>
    <cellStyle name="Normal 6" xfId="22" xr:uid="{00000000-0005-0000-0000-00002F000000}"/>
    <cellStyle name="Normal 6 3" xfId="62" xr:uid="{9BDBC2D2-5761-4B4C-93B0-62BD61F8CC4A}"/>
    <cellStyle name="Normal 7" xfId="23" xr:uid="{00000000-0005-0000-0000-000030000000}"/>
    <cellStyle name="Normal 7 2" xfId="58" xr:uid="{825BF2CC-0205-41A9-989F-1F06339FCBDC}"/>
    <cellStyle name="Normal 7 54" xfId="77" xr:uid="{87436C48-201F-407D-9641-B956B4017F71}"/>
    <cellStyle name="Normal 724" xfId="61" xr:uid="{DCDB4B62-66B0-475E-BC58-5FD267677F8F}"/>
    <cellStyle name="Normal 724 2" xfId="66" xr:uid="{24F8B0B0-4A21-4C37-A8F8-5BF2E2CE5025}"/>
    <cellStyle name="Normal 724 8" xfId="44" xr:uid="{00000000-0005-0000-0000-000031000000}"/>
    <cellStyle name="Normal 725 2" xfId="51" xr:uid="{6DF837B9-2A26-4567-BC80-AFF116CACB16}"/>
    <cellStyle name="Normal 726" xfId="45" xr:uid="{00000000-0005-0000-0000-000032000000}"/>
    <cellStyle name="Normal 726 2" xfId="52" xr:uid="{2A5B8504-1560-45B9-B8CE-1B7AF71D8709}"/>
    <cellStyle name="Normal 8" xfId="34" xr:uid="{00000000-0005-0000-0000-000033000000}"/>
    <cellStyle name="Normal 9" xfId="53" xr:uid="{40BCDDAD-327D-4D69-862E-2D3C4C71FE27}"/>
  </cellStyles>
  <dxfs count="0"/>
  <tableStyles count="0" defaultTableStyle="TableStyleMedium9" defaultPivotStyle="PivotStyleLight16"/>
  <colors>
    <mruColors>
      <color rgb="FF99CCFF"/>
      <color rgb="FFB3D9FF"/>
      <color rgb="FFB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5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21.xml"/><Relationship Id="rId47" Type="http://schemas.openxmlformats.org/officeDocument/2006/relationships/externalLink" Target="externalLinks/externalLink26.xml"/><Relationship Id="rId63" Type="http://schemas.openxmlformats.org/officeDocument/2006/relationships/externalLink" Target="externalLinks/externalLink42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8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37" Type="http://schemas.openxmlformats.org/officeDocument/2006/relationships/externalLink" Target="externalLinks/externalLink16.xml"/><Relationship Id="rId40" Type="http://schemas.openxmlformats.org/officeDocument/2006/relationships/externalLink" Target="externalLinks/externalLink19.xml"/><Relationship Id="rId45" Type="http://schemas.openxmlformats.org/officeDocument/2006/relationships/externalLink" Target="externalLinks/externalLink24.xml"/><Relationship Id="rId53" Type="http://schemas.openxmlformats.org/officeDocument/2006/relationships/externalLink" Target="externalLinks/externalLink32.xml"/><Relationship Id="rId58" Type="http://schemas.openxmlformats.org/officeDocument/2006/relationships/externalLink" Target="externalLinks/externalLink37.xml"/><Relationship Id="rId66" Type="http://schemas.openxmlformats.org/officeDocument/2006/relationships/externalLink" Target="externalLinks/externalLink45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0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externalLink" Target="externalLinks/externalLink14.xml"/><Relationship Id="rId43" Type="http://schemas.openxmlformats.org/officeDocument/2006/relationships/externalLink" Target="externalLinks/externalLink22.xml"/><Relationship Id="rId48" Type="http://schemas.openxmlformats.org/officeDocument/2006/relationships/externalLink" Target="externalLinks/externalLink27.xml"/><Relationship Id="rId56" Type="http://schemas.openxmlformats.org/officeDocument/2006/relationships/externalLink" Target="externalLinks/externalLink35.xml"/><Relationship Id="rId64" Type="http://schemas.openxmlformats.org/officeDocument/2006/relationships/externalLink" Target="externalLinks/externalLink43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externalLink" Target="externalLinks/externalLink12.xml"/><Relationship Id="rId38" Type="http://schemas.openxmlformats.org/officeDocument/2006/relationships/externalLink" Target="externalLinks/externalLink17.xml"/><Relationship Id="rId46" Type="http://schemas.openxmlformats.org/officeDocument/2006/relationships/externalLink" Target="externalLinks/externalLink25.xml"/><Relationship Id="rId59" Type="http://schemas.openxmlformats.org/officeDocument/2006/relationships/externalLink" Target="externalLinks/externalLink38.xml"/><Relationship Id="rId67" Type="http://schemas.openxmlformats.org/officeDocument/2006/relationships/externalLink" Target="externalLinks/externalLink4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0.xml"/><Relationship Id="rId54" Type="http://schemas.openxmlformats.org/officeDocument/2006/relationships/externalLink" Target="externalLinks/externalLink33.xml"/><Relationship Id="rId62" Type="http://schemas.openxmlformats.org/officeDocument/2006/relationships/externalLink" Target="externalLinks/externalLink41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externalLink" Target="externalLinks/externalLink15.xml"/><Relationship Id="rId49" Type="http://schemas.openxmlformats.org/officeDocument/2006/relationships/externalLink" Target="externalLinks/externalLink28.xml"/><Relationship Id="rId57" Type="http://schemas.openxmlformats.org/officeDocument/2006/relationships/externalLink" Target="externalLinks/externalLink36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0.xml"/><Relationship Id="rId44" Type="http://schemas.openxmlformats.org/officeDocument/2006/relationships/externalLink" Target="externalLinks/externalLink23.xml"/><Relationship Id="rId52" Type="http://schemas.openxmlformats.org/officeDocument/2006/relationships/externalLink" Target="externalLinks/externalLink31.xml"/><Relationship Id="rId60" Type="http://schemas.openxmlformats.org/officeDocument/2006/relationships/externalLink" Target="externalLinks/externalLink39.xml"/><Relationship Id="rId65" Type="http://schemas.openxmlformats.org/officeDocument/2006/relationships/externalLink" Target="externalLinks/externalLink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13.xml"/><Relationship Id="rId50" Type="http://schemas.openxmlformats.org/officeDocument/2006/relationships/externalLink" Target="externalLinks/externalLink29.xml"/><Relationship Id="rId5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3C2E07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liza.ibrahim\Downloads\Bab%2011%20-%20Internet%20dan%20Media%20Sosial_Msia%20202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CEA67B\Jad.%205.10-5.11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amilahrahim\data%20D\SAS%202016\17112017\SAS%20State\Documents%20and%20Settings\nurdiyana\My%20Documents\BPS%202012\Tab4-1--4.18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amilahrahim\data%20D\SAS%202016\17112017\SAS%20State\Users\roziana\AppData\Local\Microsoft\Windows\Temporary%20Internet%20Files\Content.Outlook\OXSTD2JP\Jad.%205.10-5.11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zuraida.ibrahim\Desktop\table%203.16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amilahrahim\data%20D\SAS%202016\17112017\SAS%20State\Mastercopy%20Penerbitan%20KDNK%20Negeri%202015\Mastercopy%20Publication%20KDNK%20Negeri%202010-2014\Table%20Publication%20of%20GDP%202013p_100914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urdiyana\My%20Documents\BPS%202012\Tab4-1--4.18-new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liza.ibrahim\Downloads\Bab%2010%20-%20Pelancongan,%20Pengangkutan%20&amp;%20Rekreasi%20Msia%20202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Users/nuruljamilah/AppData/Local/Microsoft/Windows/Temporary%20Internet%20Files/Content.Outlook/YMUCZMU8/Mastercopy%20Penerbitan%20KDNK%20Negeri%202015/Mastercopy%20Publication%20KDNK%20Negeri%202010-2014/Table%20Publication%20of%20GDP%202013p_100914.xlsx?1B1F5827" TargetMode="External"/><Relationship Id="rId1" Type="http://schemas.openxmlformats.org/officeDocument/2006/relationships/externalLinkPath" Target="file:///\\1B1F5827\Table%20Publication%20of%20GDP%202013p_100914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liza.ibrahim\Downloads\Bab%201%20-%20Maklumat%20Asas_%20Msia%202024(15112025)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C22032\Jad.%205.10-5.11-new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CA5472B\Tab4-1--4.18-new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304AF6\Tab4-1--4.18-new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63AFC07\Malaysia%20HES%202014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63AFC07\7.1%20&amp;%207.4_MSI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862E79C\Table%20Publication%20of%20GDP%202013p_1009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%20BARU%20MASUK%2022.11.2017\JOHOR\compile\SAS%20State\compile\SAS%20State\compile\SAS%20State\Users\nurul.iman\Desktop\buku%20sas\Users\roziana\AppData\Local\Microsoft\Windows\Temporary%20Internet%20Files\Content.Outlook\OXSTD2JP\Jad.%205.10-5.11-new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7423D1E\Tab4-1--4.18-new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D7789B\Jad.%205.10-5.11-new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Malaysia%20HES%202014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7.1%20&amp;%207.4_MSI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urdiyana\My%20Documents\BPS%202012\Tab4-1--4.18-new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/Documents%20and%20Settings/farahnisya.STATS/Local%20Settings/Temporary%20Internet%20Files/Content.Outlook/JSXBOSYR/Documents%20and%20Settings/jamilah.rahim/Local%20Settings/Temporary%20Internet%20Files/Content.Outlook/J5S9MX0N/Malaysia%20HES%202014.xlsx?9D64AE73" TargetMode="External"/><Relationship Id="rId1" Type="http://schemas.openxmlformats.org/officeDocument/2006/relationships/externalLinkPath" Target="file:///\\9D64AE73\Malaysia%20HES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/Documents%20and%20Settings/farahnisya.STATS/Local%20Settings/Temporary%20Internet%20Files/Content.Outlook/JSXBOSYR/Documents%20and%20Settings/jamilah.rahim/Local%20Settings/Temporary%20Internet%20Files/Content.Outlook/J5S9MX0N/7.1%20&amp;%207.4_MSIA.xls?9D64AE73" TargetMode="External"/><Relationship Id="rId1" Type="http://schemas.openxmlformats.org/officeDocument/2006/relationships/externalLinkPath" Target="file:///\\9D64AE73\7.1%20&amp;%207.4_MS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  <sheetName val="ref"/>
      <sheetName val="JAD_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.1"/>
      <sheetName val="11.2"/>
      <sheetName val="11.3"/>
      <sheetName val="11.4-11.6"/>
      <sheetName val="11.7"/>
      <sheetName val="11.8 "/>
      <sheetName val="11.6(i)"/>
      <sheetName val="11.6(ii)"/>
      <sheetName val="11.6(iii)"/>
      <sheetName val="11.6(iv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  <sheetName val="VA_CONSTAN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  <sheetName val="ref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  <sheetName val="VA_CONSTANT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  <sheetName val="ref"/>
      <sheetName val="JAD_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Kedah"/>
      <sheetName val="Kelantan"/>
      <sheetName val="Melaka"/>
      <sheetName val="Nsembilan"/>
      <sheetName val="Pahang"/>
      <sheetName val="PPinang"/>
      <sheetName val="Perak"/>
      <sheetName val="Perlis"/>
      <sheetName val="Selangor"/>
      <sheetName val="Terengganu"/>
      <sheetName val="Sabah"/>
      <sheetName val="Sarawak"/>
      <sheetName val="WPKL"/>
      <sheetName val="Labuan"/>
      <sheetName val="Putajay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VA_CONSTANT"/>
      <sheetName val="ref"/>
      <sheetName val="4.8"/>
      <sheetName val="Sheet1"/>
      <sheetName val="Sheet2"/>
      <sheetName val="4.3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  <sheetName val="7.6"/>
      <sheetName val="Sheet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.1"/>
      <sheetName val="10.2 new"/>
      <sheetName val="10.2"/>
      <sheetName val="10.2 (2)"/>
      <sheetName val="10.3"/>
      <sheetName val="10.3 (2)"/>
      <sheetName val="10.4"/>
      <sheetName val="10.4 (2)"/>
      <sheetName val="10.5"/>
      <sheetName val="10.6 (2)"/>
      <sheetName val="10.7 (2)"/>
      <sheetName val="10.8 (2)"/>
      <sheetName val="10.9 (2)"/>
      <sheetName val="10.10 (2)"/>
      <sheetName val="10.11 (1)"/>
      <sheetName val="10.11 (Samb.)"/>
      <sheetName val="10.12 (1)"/>
      <sheetName val="10.12 (Samb.)"/>
      <sheetName val="10.10"/>
      <sheetName val="10.13 (1)"/>
      <sheetName val="10.13 (2)"/>
      <sheetName val="10.14 "/>
      <sheetName val="10.14 (2)"/>
      <sheetName val="10.15"/>
      <sheetName val="10.16 "/>
      <sheetName val="10.17"/>
      <sheetName val="10.17 (2)"/>
      <sheetName val="10.17 (3)"/>
      <sheetName val="10.18"/>
      <sheetName val="10.18 (2)"/>
      <sheetName val="10.18 (3)"/>
      <sheetName val="10.19"/>
      <sheetName val="10.19 (Samb.)"/>
      <sheetName val="10.20 (n)"/>
      <sheetName val="10.21 (n)"/>
      <sheetName val="10.22"/>
      <sheetName val="10.22(Samb.)"/>
      <sheetName val="10.23 &amp; 10.24"/>
      <sheetName val="10.25-10.26"/>
      <sheetName val="10.27"/>
      <sheetName val="10.28"/>
      <sheetName val="10.29"/>
      <sheetName val="10.30"/>
      <sheetName val="10.31"/>
      <sheetName val="10.32"/>
      <sheetName val="10.33"/>
      <sheetName val="10.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D12">
            <v>170503</v>
          </cell>
          <cell r="F12">
            <v>461073</v>
          </cell>
          <cell r="H12">
            <v>515553</v>
          </cell>
        </row>
        <row r="17">
          <cell r="D17">
            <v>418497</v>
          </cell>
          <cell r="F17">
            <v>1163855</v>
          </cell>
          <cell r="H17">
            <v>1488462</v>
          </cell>
        </row>
        <row r="42">
          <cell r="D42">
            <v>19054</v>
          </cell>
          <cell r="F42">
            <v>141020</v>
          </cell>
          <cell r="H42">
            <v>184472</v>
          </cell>
        </row>
        <row r="55">
          <cell r="D55">
            <v>158421</v>
          </cell>
          <cell r="F55">
            <v>1356</v>
          </cell>
          <cell r="H55">
            <v>502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4">
          <cell r="I14">
            <v>51785.615000000005</v>
          </cell>
          <cell r="J14">
            <v>29262.462</v>
          </cell>
          <cell r="K14">
            <v>545.04</v>
          </cell>
          <cell r="M14">
            <v>5701.9669999999996</v>
          </cell>
          <cell r="N14">
            <v>6604.2079999999996</v>
          </cell>
          <cell r="O14">
            <v>1322.9920000000002</v>
          </cell>
        </row>
        <row r="15">
          <cell r="I15">
            <v>44774.734999999986</v>
          </cell>
          <cell r="J15">
            <v>24990.468000000001</v>
          </cell>
          <cell r="K15">
            <v>164.10400000000001</v>
          </cell>
          <cell r="M15">
            <v>2661.0569999999998</v>
          </cell>
          <cell r="N15">
            <v>6028.8909999999996</v>
          </cell>
          <cell r="O15">
            <v>5.891</v>
          </cell>
        </row>
        <row r="16">
          <cell r="I16">
            <v>43443.618000000002</v>
          </cell>
          <cell r="J16">
            <v>21106.381999999998</v>
          </cell>
          <cell r="K16">
            <v>248.45600000000002</v>
          </cell>
          <cell r="M16">
            <v>3072.674</v>
          </cell>
          <cell r="N16">
            <v>5883.4970000000003</v>
          </cell>
          <cell r="O16">
            <v>55.262</v>
          </cell>
        </row>
        <row r="42">
          <cell r="I42">
            <v>49782.990000000005</v>
          </cell>
          <cell r="J42">
            <v>11844.310999999998</v>
          </cell>
          <cell r="K42">
            <v>266.35900000000004</v>
          </cell>
          <cell r="M42">
            <v>387.80900000000003</v>
          </cell>
          <cell r="N42">
            <v>1191.0409999999999</v>
          </cell>
          <cell r="O42">
            <v>243.55699999999999</v>
          </cell>
        </row>
        <row r="43">
          <cell r="I43">
            <v>40801.050999999992</v>
          </cell>
          <cell r="J43">
            <v>11746.824999999999</v>
          </cell>
          <cell r="K43">
            <v>197.36799999999999</v>
          </cell>
          <cell r="M43">
            <v>1676.673</v>
          </cell>
          <cell r="N43">
            <v>446.79699999999997</v>
          </cell>
          <cell r="O43">
            <v>11.823</v>
          </cell>
        </row>
        <row r="44">
          <cell r="I44">
            <v>42994.762799999997</v>
          </cell>
          <cell r="J44">
            <v>14343.405000000001</v>
          </cell>
          <cell r="K44">
            <v>799.81900000000007</v>
          </cell>
          <cell r="M44">
            <v>3239.194</v>
          </cell>
          <cell r="N44">
            <v>2091.38</v>
          </cell>
          <cell r="O44">
            <v>13.244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7.6"/>
      <sheetName val="4.8"/>
      <sheetName val="5.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5.11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"/>
      <sheetName val="1.2"/>
      <sheetName val="1.3"/>
      <sheetName val="1.4"/>
    </sheetNames>
    <sheetDataSet>
      <sheetData sheetId="0"/>
      <sheetData sheetId="1"/>
      <sheetData sheetId="2"/>
      <sheetData sheetId="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5.1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VA_CONSTANT"/>
      <sheetName val="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  <sheetName val="VA_CONSTAN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  <sheetName val="4.8"/>
      <sheetName val="ref"/>
    </sheetNames>
    <sheetDataSet>
      <sheetData sheetId="0" refreshError="1"/>
      <sheetData sheetId="1" refreshError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VA_CONSTANT"/>
      <sheetName val="ref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  <sheetName val="7.6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</sheetNames>
    <sheetDataSet>
      <sheetData sheetId="0" refreshError="1"/>
      <sheetData sheetId="1" refreshError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file:///C:\AppData\Local\Microsoft\Windows\AppData\rosnani\Local%20Settings\Temporary%20Internet%20Files\senarai%20kerja%20indikator%20sosial.xls" TargetMode="External"/><Relationship Id="rId1" Type="http://schemas.openxmlformats.org/officeDocument/2006/relationships/hyperlink" Target="file:///C:\AppData\Local\Microsoft\Windows\AppData\rosnani\Local%20Settings\Temporary%20Internet%20Files\senarai%20kerja%20indikator%20sosial.xls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85D3C-50BD-4906-96B1-F31B217D5D66}">
  <sheetPr codeName="Sheet1">
    <tabColor rgb="FF92D050"/>
  </sheetPr>
  <dimension ref="A1:L99"/>
  <sheetViews>
    <sheetView showGridLines="0" tabSelected="1" view="pageBreakPreview" zoomScale="80" zoomScaleNormal="100" zoomScaleSheetLayoutView="80" workbookViewId="0">
      <selection activeCell="J1" sqref="J1:J2"/>
    </sheetView>
  </sheetViews>
  <sheetFormatPr defaultColWidth="9.140625" defaultRowHeight="15"/>
  <cols>
    <col min="1" max="1" width="1.5703125" style="77" customWidth="1"/>
    <col min="2" max="2" width="13.42578125" style="77" customWidth="1"/>
    <col min="3" max="3" width="6.7109375" style="77" customWidth="1"/>
    <col min="4" max="4" width="15.7109375" style="77" customWidth="1"/>
    <col min="5" max="5" width="26.140625" style="77" customWidth="1"/>
    <col min="6" max="6" width="3.85546875" style="77" customWidth="1"/>
    <col min="7" max="9" width="20.85546875" style="77" customWidth="1"/>
    <col min="10" max="10" width="1.28515625" style="77" customWidth="1"/>
    <col min="11" max="16384" width="9.140625" style="77"/>
  </cols>
  <sheetData>
    <row r="1" spans="1:10" ht="15" customHeight="1">
      <c r="J1" s="61" t="s">
        <v>16</v>
      </c>
    </row>
    <row r="2" spans="1:10" ht="15" customHeight="1">
      <c r="J2" s="62" t="s">
        <v>17</v>
      </c>
    </row>
    <row r="3" spans="1:10" ht="9" customHeight="1"/>
    <row r="4" spans="1:10" ht="16.5">
      <c r="A4" s="78"/>
      <c r="B4" s="65" t="s">
        <v>209</v>
      </c>
      <c r="C4" s="80" t="s">
        <v>342</v>
      </c>
      <c r="E4" s="81"/>
      <c r="F4" s="81"/>
      <c r="G4" s="78"/>
      <c r="H4" s="78"/>
      <c r="I4" s="78"/>
      <c r="J4" s="78"/>
    </row>
    <row r="5" spans="1:10" ht="16.5">
      <c r="A5" s="78"/>
      <c r="B5" s="66" t="s">
        <v>210</v>
      </c>
      <c r="C5" s="82" t="s">
        <v>343</v>
      </c>
      <c r="E5" s="83"/>
      <c r="F5" s="83"/>
      <c r="G5" s="78"/>
      <c r="H5" s="78"/>
      <c r="I5" s="78"/>
      <c r="J5" s="78"/>
    </row>
    <row r="6" spans="1:10" ht="17.25" thickBot="1">
      <c r="A6" s="78"/>
      <c r="B6" s="78"/>
      <c r="C6" s="78"/>
      <c r="D6" s="78"/>
      <c r="E6" s="78"/>
      <c r="F6" s="78"/>
      <c r="G6" s="78"/>
      <c r="H6" s="78"/>
      <c r="I6" s="78"/>
      <c r="J6" s="79" t="s">
        <v>74</v>
      </c>
    </row>
    <row r="7" spans="1:10" ht="6.75" customHeight="1" thickTop="1">
      <c r="A7" s="84"/>
      <c r="B7" s="85" t="s">
        <v>18</v>
      </c>
      <c r="C7" s="85"/>
      <c r="D7" s="85"/>
      <c r="E7" s="85"/>
      <c r="F7" s="85"/>
      <c r="G7" s="86"/>
      <c r="H7" s="86"/>
      <c r="I7" s="86"/>
      <c r="J7" s="84"/>
    </row>
    <row r="8" spans="1:10" ht="18.75" customHeight="1">
      <c r="A8" s="87"/>
      <c r="B8" s="88" t="s">
        <v>0</v>
      </c>
      <c r="C8" s="88"/>
      <c r="D8" s="89" t="s">
        <v>344</v>
      </c>
      <c r="E8" s="90" t="s">
        <v>345</v>
      </c>
      <c r="F8" s="88"/>
      <c r="G8" s="91" t="s">
        <v>346</v>
      </c>
      <c r="H8" s="91"/>
      <c r="I8" s="91"/>
      <c r="J8" s="87"/>
    </row>
    <row r="9" spans="1:10" ht="14.25" customHeight="1">
      <c r="A9" s="87"/>
      <c r="B9" s="92" t="s">
        <v>1</v>
      </c>
      <c r="C9" s="92"/>
      <c r="D9" s="93" t="s">
        <v>347</v>
      </c>
      <c r="E9" s="94" t="s">
        <v>265</v>
      </c>
      <c r="F9" s="88"/>
      <c r="G9" s="95" t="s">
        <v>75</v>
      </c>
      <c r="H9" s="95"/>
      <c r="I9" s="95"/>
      <c r="J9" s="87"/>
    </row>
    <row r="10" spans="1:10" ht="14.25" customHeight="1">
      <c r="A10" s="87"/>
      <c r="B10" s="88"/>
      <c r="C10" s="88"/>
      <c r="D10" s="89"/>
      <c r="E10" s="88"/>
      <c r="F10" s="88"/>
      <c r="G10" s="90" t="s">
        <v>14</v>
      </c>
      <c r="H10" s="90" t="s">
        <v>203</v>
      </c>
      <c r="I10" s="90" t="s">
        <v>204</v>
      </c>
      <c r="J10" s="87"/>
    </row>
    <row r="11" spans="1:10" ht="14.25" customHeight="1">
      <c r="A11" s="87"/>
      <c r="B11" s="88"/>
      <c r="C11" s="88"/>
      <c r="D11" s="96"/>
      <c r="E11" s="92"/>
      <c r="F11" s="92"/>
      <c r="G11" s="97" t="s">
        <v>15</v>
      </c>
      <c r="H11" s="97" t="s">
        <v>205</v>
      </c>
      <c r="I11" s="97" t="s">
        <v>206</v>
      </c>
      <c r="J11" s="87"/>
    </row>
    <row r="12" spans="1:10" ht="6.75" customHeight="1">
      <c r="A12" s="98"/>
      <c r="B12" s="98"/>
      <c r="C12" s="98"/>
      <c r="D12" s="99"/>
      <c r="E12" s="98"/>
      <c r="F12" s="98"/>
      <c r="G12" s="98"/>
      <c r="H12" s="98"/>
      <c r="I12" s="98"/>
      <c r="J12" s="98"/>
    </row>
    <row r="13" spans="1:10" ht="7.5" customHeight="1">
      <c r="A13" s="100"/>
      <c r="B13" s="100"/>
      <c r="C13" s="100"/>
      <c r="D13" s="101"/>
      <c r="E13" s="100"/>
      <c r="F13" s="100"/>
      <c r="G13" s="102"/>
      <c r="H13" s="100"/>
      <c r="I13" s="100"/>
      <c r="J13" s="100"/>
    </row>
    <row r="14" spans="1:10" ht="13.5" customHeight="1">
      <c r="A14" s="87"/>
      <c r="B14" s="103" t="s">
        <v>2</v>
      </c>
      <c r="C14" s="103"/>
      <c r="D14" s="104">
        <v>2022</v>
      </c>
      <c r="E14" s="105">
        <v>47952.116999999998</v>
      </c>
      <c r="F14" s="106"/>
      <c r="G14" s="107">
        <f t="shared" ref="G14:G15" si="0">SUM(H14:I14)</f>
        <v>47460</v>
      </c>
      <c r="H14" s="108">
        <v>4220.5</v>
      </c>
      <c r="I14" s="108">
        <v>43239.5</v>
      </c>
      <c r="J14" s="87"/>
    </row>
    <row r="15" spans="1:10" ht="13.5" customHeight="1">
      <c r="A15" s="87"/>
      <c r="B15" s="103"/>
      <c r="C15" s="103"/>
      <c r="D15" s="104">
        <v>2023</v>
      </c>
      <c r="E15" s="105">
        <v>50136.5</v>
      </c>
      <c r="F15" s="106"/>
      <c r="G15" s="107">
        <f t="shared" si="0"/>
        <v>49907.99</v>
      </c>
      <c r="H15" s="108">
        <v>4574.13</v>
      </c>
      <c r="I15" s="108">
        <v>45333.86</v>
      </c>
      <c r="J15" s="87"/>
    </row>
    <row r="16" spans="1:10" ht="13.5" customHeight="1">
      <c r="A16" s="87"/>
      <c r="B16" s="103"/>
      <c r="C16" s="103"/>
      <c r="D16" s="104">
        <v>2024</v>
      </c>
      <c r="E16" s="105">
        <v>49661.3</v>
      </c>
      <c r="F16" s="106"/>
      <c r="G16" s="107">
        <f>SUM(H16:I16)</f>
        <v>49597.9</v>
      </c>
      <c r="H16" s="108">
        <v>4815</v>
      </c>
      <c r="I16" s="108">
        <v>44782.9</v>
      </c>
      <c r="J16" s="87"/>
    </row>
    <row r="17" spans="1:10" ht="9" customHeight="1">
      <c r="A17" s="87"/>
      <c r="B17" s="103"/>
      <c r="C17" s="103"/>
      <c r="D17" s="109"/>
      <c r="E17" s="110"/>
      <c r="F17" s="106"/>
      <c r="G17" s="111"/>
      <c r="H17" s="111"/>
      <c r="I17" s="111"/>
      <c r="J17" s="87"/>
    </row>
    <row r="18" spans="1:10" ht="13.5" customHeight="1">
      <c r="A18" s="87"/>
      <c r="B18" s="112" t="s">
        <v>3</v>
      </c>
      <c r="C18" s="112"/>
      <c r="D18" s="109">
        <v>2022</v>
      </c>
      <c r="E18" s="110">
        <f>6263347/1000</f>
        <v>6263.3469999999998</v>
      </c>
      <c r="F18" s="106"/>
      <c r="G18" s="111">
        <f>SUM(H18:I18)</f>
        <v>6176.2</v>
      </c>
      <c r="H18" s="113">
        <v>518.29999999999995</v>
      </c>
      <c r="I18" s="113">
        <v>5657.9</v>
      </c>
      <c r="J18" s="87"/>
    </row>
    <row r="19" spans="1:10" ht="13.5" customHeight="1">
      <c r="A19" s="87"/>
      <c r="B19" s="112"/>
      <c r="C19" s="112"/>
      <c r="D19" s="109">
        <v>2023</v>
      </c>
      <c r="E19" s="110">
        <v>6596.2</v>
      </c>
      <c r="F19" s="106"/>
      <c r="G19" s="111">
        <f t="shared" ref="G19:G20" si="1">SUM(H19:I19)</f>
        <v>6548.36</v>
      </c>
      <c r="H19" s="113">
        <v>579.66999999999996</v>
      </c>
      <c r="I19" s="113">
        <v>5968.69</v>
      </c>
      <c r="J19" s="87"/>
    </row>
    <row r="20" spans="1:10" ht="13.5" customHeight="1">
      <c r="A20" s="87"/>
      <c r="B20" s="112"/>
      <c r="C20" s="112"/>
      <c r="D20" s="109">
        <v>2024</v>
      </c>
      <c r="E20" s="110">
        <v>6496.9</v>
      </c>
      <c r="F20" s="106"/>
      <c r="G20" s="111">
        <f t="shared" si="1"/>
        <v>6480.1</v>
      </c>
      <c r="H20" s="113">
        <v>625.6</v>
      </c>
      <c r="I20" s="113">
        <v>5854.5</v>
      </c>
      <c r="J20" s="87"/>
    </row>
    <row r="21" spans="1:10" ht="9" customHeight="1">
      <c r="A21" s="87"/>
      <c r="B21" s="112"/>
      <c r="C21" s="112"/>
      <c r="D21" s="109"/>
      <c r="E21" s="110"/>
      <c r="F21" s="106"/>
      <c r="G21" s="111"/>
      <c r="H21" s="113"/>
      <c r="I21" s="113"/>
      <c r="J21" s="87"/>
    </row>
    <row r="22" spans="1:10" ht="13.5" customHeight="1">
      <c r="A22" s="87"/>
      <c r="B22" s="112" t="s">
        <v>348</v>
      </c>
      <c r="C22" s="112"/>
      <c r="D22" s="109">
        <v>2022</v>
      </c>
      <c r="E22" s="110">
        <f>2758492/1000</f>
        <v>2758.4920000000002</v>
      </c>
      <c r="F22" s="106"/>
      <c r="G22" s="111">
        <f>SUM(H22:I22)</f>
        <v>2663.3999999999996</v>
      </c>
      <c r="H22" s="113">
        <v>185.7</v>
      </c>
      <c r="I22" s="113">
        <v>2477.6999999999998</v>
      </c>
      <c r="J22" s="114"/>
    </row>
    <row r="23" spans="1:10" ht="13.5" customHeight="1">
      <c r="A23" s="87"/>
      <c r="B23" s="112"/>
      <c r="C23" s="112"/>
      <c r="D23" s="109">
        <v>2023</v>
      </c>
      <c r="E23" s="110">
        <v>2831.6</v>
      </c>
      <c r="F23" s="106"/>
      <c r="G23" s="111">
        <f t="shared" ref="G23:G24" si="2">SUM(H23:I23)</f>
        <v>2764.76</v>
      </c>
      <c r="H23" s="113">
        <v>203.74</v>
      </c>
      <c r="I23" s="113">
        <v>2561.02</v>
      </c>
      <c r="J23" s="87"/>
    </row>
    <row r="24" spans="1:10" ht="13.5" customHeight="1">
      <c r="A24" s="87"/>
      <c r="B24" s="112"/>
      <c r="C24" s="112"/>
      <c r="D24" s="109">
        <v>2024</v>
      </c>
      <c r="E24" s="110">
        <v>2736.5</v>
      </c>
      <c r="F24" s="106"/>
      <c r="G24" s="111">
        <f t="shared" si="2"/>
        <v>2696.8</v>
      </c>
      <c r="H24" s="113">
        <v>214.3</v>
      </c>
      <c r="I24" s="113">
        <v>2482.5</v>
      </c>
      <c r="J24" s="87"/>
    </row>
    <row r="25" spans="1:10" ht="9" customHeight="1">
      <c r="A25" s="87"/>
      <c r="B25" s="112"/>
      <c r="C25" s="112"/>
      <c r="D25" s="109"/>
      <c r="E25" s="110"/>
      <c r="F25" s="106"/>
      <c r="G25" s="111"/>
      <c r="H25" s="113"/>
      <c r="I25" s="113"/>
      <c r="J25" s="87"/>
    </row>
    <row r="26" spans="1:10" ht="13.5" customHeight="1">
      <c r="A26" s="87"/>
      <c r="B26" s="112" t="s">
        <v>4</v>
      </c>
      <c r="C26" s="112"/>
      <c r="D26" s="109">
        <v>2022</v>
      </c>
      <c r="E26" s="110">
        <f>2318067/1000</f>
        <v>2318.067</v>
      </c>
      <c r="F26" s="106"/>
      <c r="G26" s="111">
        <f>SUM(H26:I26)</f>
        <v>2162.4</v>
      </c>
      <c r="H26" s="113">
        <v>83.4</v>
      </c>
      <c r="I26" s="113">
        <v>2079</v>
      </c>
      <c r="J26" s="87"/>
    </row>
    <row r="27" spans="1:10" ht="13.5" customHeight="1">
      <c r="A27" s="87"/>
      <c r="B27" s="112"/>
      <c r="C27" s="112"/>
      <c r="D27" s="109">
        <v>2023</v>
      </c>
      <c r="E27" s="110">
        <v>2371.6</v>
      </c>
      <c r="F27" s="106"/>
      <c r="G27" s="111">
        <f t="shared" ref="G27:G28" si="3">SUM(H27:I27)</f>
        <v>2246.79</v>
      </c>
      <c r="H27" s="113">
        <v>95.06</v>
      </c>
      <c r="I27" s="113">
        <v>2151.73</v>
      </c>
      <c r="J27" s="87"/>
    </row>
    <row r="28" spans="1:10" ht="13.5" customHeight="1">
      <c r="A28" s="87"/>
      <c r="B28" s="112"/>
      <c r="C28" s="112"/>
      <c r="D28" s="109">
        <v>2024</v>
      </c>
      <c r="E28" s="110">
        <v>2286.6999999999998</v>
      </c>
      <c r="F28" s="106"/>
      <c r="G28" s="111">
        <f t="shared" si="3"/>
        <v>2176.2000000000003</v>
      </c>
      <c r="H28" s="113">
        <v>104.4</v>
      </c>
      <c r="I28" s="113">
        <v>2071.8000000000002</v>
      </c>
      <c r="J28" s="87"/>
    </row>
    <row r="29" spans="1:10" ht="9" customHeight="1">
      <c r="A29" s="87"/>
      <c r="B29" s="112"/>
      <c r="C29" s="112"/>
      <c r="D29" s="109"/>
      <c r="E29" s="110"/>
      <c r="F29" s="106"/>
      <c r="G29" s="111"/>
      <c r="H29" s="113"/>
      <c r="I29" s="113"/>
      <c r="J29" s="87"/>
    </row>
    <row r="30" spans="1:10" ht="13.5" customHeight="1">
      <c r="A30" s="87"/>
      <c r="B30" s="112" t="s">
        <v>5</v>
      </c>
      <c r="C30" s="112"/>
      <c r="D30" s="109">
        <v>2022</v>
      </c>
      <c r="E30" s="110">
        <f>1361132/1000</f>
        <v>1361.1320000000001</v>
      </c>
      <c r="F30" s="106"/>
      <c r="G30" s="111">
        <f>SUM(H30:I30)</f>
        <v>1376.3</v>
      </c>
      <c r="H30" s="113">
        <v>138.30000000000001</v>
      </c>
      <c r="I30" s="113">
        <v>1238</v>
      </c>
      <c r="J30" s="87"/>
    </row>
    <row r="31" spans="1:10" ht="13.5" customHeight="1">
      <c r="A31" s="87"/>
      <c r="B31" s="112"/>
      <c r="C31" s="112"/>
      <c r="D31" s="109">
        <v>2023</v>
      </c>
      <c r="E31" s="110">
        <v>1352.4</v>
      </c>
      <c r="F31" s="106"/>
      <c r="G31" s="111">
        <f t="shared" ref="G31:G32" si="4">SUM(H31:I31)</f>
        <v>1385.0600000000002</v>
      </c>
      <c r="H31" s="113">
        <v>149.66</v>
      </c>
      <c r="I31" s="113">
        <v>1235.4000000000001</v>
      </c>
      <c r="J31" s="87"/>
    </row>
    <row r="32" spans="1:10" ht="13.5" customHeight="1">
      <c r="A32" s="87"/>
      <c r="B32" s="112"/>
      <c r="C32" s="112"/>
      <c r="D32" s="109">
        <v>2024</v>
      </c>
      <c r="E32" s="110">
        <v>1381.3</v>
      </c>
      <c r="F32" s="106"/>
      <c r="G32" s="111">
        <f t="shared" si="4"/>
        <v>1433.6000000000001</v>
      </c>
      <c r="H32" s="113">
        <v>157.19999999999999</v>
      </c>
      <c r="I32" s="113">
        <v>1276.4000000000001</v>
      </c>
      <c r="J32" s="87"/>
    </row>
    <row r="33" spans="1:10" ht="9" customHeight="1">
      <c r="A33" s="87"/>
      <c r="B33" s="112"/>
      <c r="C33" s="112"/>
      <c r="D33" s="109"/>
      <c r="E33" s="110"/>
      <c r="F33" s="106"/>
      <c r="G33" s="111"/>
      <c r="H33" s="113"/>
      <c r="I33" s="113"/>
      <c r="J33" s="87"/>
    </row>
    <row r="34" spans="1:10" ht="13.5" customHeight="1">
      <c r="A34" s="87"/>
      <c r="B34" s="112" t="s">
        <v>6</v>
      </c>
      <c r="C34" s="112"/>
      <c r="D34" s="109">
        <v>2022</v>
      </c>
      <c r="E34" s="110">
        <f>1933707/1000</f>
        <v>1933.7070000000001</v>
      </c>
      <c r="F34" s="106"/>
      <c r="G34" s="111">
        <f>SUM(H34:I34)</f>
        <v>1931.7</v>
      </c>
      <c r="H34" s="113">
        <v>155</v>
      </c>
      <c r="I34" s="113">
        <v>1776.7</v>
      </c>
      <c r="J34" s="87"/>
    </row>
    <row r="35" spans="1:10" ht="13.5" customHeight="1">
      <c r="A35" s="87"/>
      <c r="B35" s="112"/>
      <c r="C35" s="112"/>
      <c r="D35" s="109">
        <v>2023</v>
      </c>
      <c r="E35" s="110">
        <v>1930.9</v>
      </c>
      <c r="F35" s="106"/>
      <c r="G35" s="111">
        <f t="shared" ref="G35:G36" si="5">SUM(H35:I35)</f>
        <v>1940.94</v>
      </c>
      <c r="H35" s="113">
        <v>172.04</v>
      </c>
      <c r="I35" s="113">
        <v>1768.9</v>
      </c>
      <c r="J35" s="87"/>
    </row>
    <row r="36" spans="1:10" ht="13.5" customHeight="1">
      <c r="A36" s="87"/>
      <c r="B36" s="112"/>
      <c r="C36" s="112"/>
      <c r="D36" s="109">
        <v>2024</v>
      </c>
      <c r="E36" s="110">
        <v>1814.2</v>
      </c>
      <c r="F36" s="106"/>
      <c r="G36" s="111">
        <f t="shared" si="5"/>
        <v>1830.1000000000001</v>
      </c>
      <c r="H36" s="113">
        <v>183.9</v>
      </c>
      <c r="I36" s="113">
        <v>1646.2</v>
      </c>
      <c r="J36" s="87"/>
    </row>
    <row r="37" spans="1:10" ht="9" customHeight="1">
      <c r="A37" s="87"/>
      <c r="B37" s="112"/>
      <c r="C37" s="112"/>
      <c r="D37" s="109"/>
      <c r="E37" s="110"/>
      <c r="F37" s="106"/>
      <c r="G37" s="111"/>
      <c r="H37" s="113"/>
      <c r="I37" s="113"/>
      <c r="J37" s="87"/>
    </row>
    <row r="38" spans="1:10" ht="13.5" customHeight="1">
      <c r="A38" s="87"/>
      <c r="B38" s="112" t="s">
        <v>7</v>
      </c>
      <c r="C38" s="112"/>
      <c r="D38" s="109">
        <v>2022</v>
      </c>
      <c r="E38" s="110">
        <f>2171791/1000</f>
        <v>2171.7910000000002</v>
      </c>
      <c r="F38" s="106"/>
      <c r="G38" s="111">
        <f>SUM(H38:I38)</f>
        <v>2093.4</v>
      </c>
      <c r="H38" s="113">
        <v>117.1</v>
      </c>
      <c r="I38" s="113">
        <v>1976.3</v>
      </c>
      <c r="J38" s="87"/>
    </row>
    <row r="39" spans="1:10" ht="13.5" customHeight="1">
      <c r="A39" s="87"/>
      <c r="B39" s="112"/>
      <c r="C39" s="112"/>
      <c r="D39" s="109">
        <v>2023</v>
      </c>
      <c r="E39" s="110">
        <v>2281.4</v>
      </c>
      <c r="F39" s="106"/>
      <c r="G39" s="111">
        <f t="shared" ref="G39:G40" si="6">SUM(H39:I39)</f>
        <v>2218.65</v>
      </c>
      <c r="H39" s="113">
        <v>131.02000000000001</v>
      </c>
      <c r="I39" s="113">
        <v>2087.63</v>
      </c>
      <c r="J39" s="87"/>
    </row>
    <row r="40" spans="1:10" ht="13.5" customHeight="1">
      <c r="A40" s="87"/>
      <c r="B40" s="112"/>
      <c r="C40" s="112"/>
      <c r="D40" s="109">
        <v>2024</v>
      </c>
      <c r="E40" s="110">
        <v>2183.4</v>
      </c>
      <c r="F40" s="106"/>
      <c r="G40" s="111">
        <f t="shared" si="6"/>
        <v>2138.6999999999998</v>
      </c>
      <c r="H40" s="113">
        <v>139</v>
      </c>
      <c r="I40" s="113">
        <v>1999.7</v>
      </c>
      <c r="J40" s="87"/>
    </row>
    <row r="41" spans="1:10" ht="9" customHeight="1">
      <c r="A41" s="87"/>
      <c r="B41" s="112"/>
      <c r="C41" s="112"/>
      <c r="D41" s="109"/>
      <c r="E41" s="110"/>
      <c r="F41" s="106"/>
      <c r="G41" s="111"/>
      <c r="H41" s="113"/>
      <c r="I41" s="113"/>
      <c r="J41" s="87"/>
    </row>
    <row r="42" spans="1:10" ht="13.5" customHeight="1">
      <c r="A42" s="87"/>
      <c r="B42" s="112" t="s">
        <v>8</v>
      </c>
      <c r="C42" s="112"/>
      <c r="D42" s="109">
        <v>2022</v>
      </c>
      <c r="E42" s="110">
        <f>3546053/1000</f>
        <v>3546.0529999999999</v>
      </c>
      <c r="F42" s="106"/>
      <c r="G42" s="111">
        <f>SUM(H42:I42)</f>
        <v>3431.5</v>
      </c>
      <c r="H42" s="113">
        <v>290</v>
      </c>
      <c r="I42" s="113">
        <v>3141.5</v>
      </c>
      <c r="J42" s="87"/>
    </row>
    <row r="43" spans="1:10" ht="13.5" customHeight="1">
      <c r="A43" s="87"/>
      <c r="B43" s="112"/>
      <c r="C43" s="112"/>
      <c r="D43" s="109">
        <v>2023</v>
      </c>
      <c r="E43" s="110">
        <v>3644.8</v>
      </c>
      <c r="F43" s="106"/>
      <c r="G43" s="111">
        <f t="shared" ref="G43:G44" si="7">SUM(H43:I43)</f>
        <v>3594.12</v>
      </c>
      <c r="H43" s="113">
        <v>315.06</v>
      </c>
      <c r="I43" s="113">
        <v>3279.06</v>
      </c>
      <c r="J43" s="87"/>
    </row>
    <row r="44" spans="1:10" ht="13.5" customHeight="1">
      <c r="A44" s="87"/>
      <c r="B44" s="112"/>
      <c r="C44" s="112"/>
      <c r="D44" s="109">
        <v>2024</v>
      </c>
      <c r="E44" s="110">
        <v>3540.5</v>
      </c>
      <c r="F44" s="106"/>
      <c r="G44" s="111">
        <f t="shared" si="7"/>
        <v>3528.4</v>
      </c>
      <c r="H44" s="113">
        <v>329.6</v>
      </c>
      <c r="I44" s="113">
        <v>3198.8</v>
      </c>
      <c r="J44" s="87"/>
    </row>
    <row r="45" spans="1:10" ht="9" customHeight="1">
      <c r="A45" s="87"/>
      <c r="B45" s="112"/>
      <c r="C45" s="112"/>
      <c r="D45" s="109"/>
      <c r="E45" s="110"/>
      <c r="F45" s="106"/>
      <c r="G45" s="111"/>
      <c r="H45" s="113"/>
      <c r="I45" s="113"/>
      <c r="J45" s="87"/>
    </row>
    <row r="46" spans="1:10" ht="13.5" customHeight="1">
      <c r="A46" s="87"/>
      <c r="B46" s="112" t="s">
        <v>36</v>
      </c>
      <c r="C46" s="112"/>
      <c r="D46" s="109">
        <v>2022</v>
      </c>
      <c r="E46" s="110">
        <f>356113/1000</f>
        <v>356.113</v>
      </c>
      <c r="F46" s="106"/>
      <c r="G46" s="111">
        <f>SUM(H46:I46)</f>
        <v>336.90000000000003</v>
      </c>
      <c r="H46" s="113">
        <v>22.6</v>
      </c>
      <c r="I46" s="113">
        <v>314.3</v>
      </c>
      <c r="J46" s="87"/>
    </row>
    <row r="47" spans="1:10" ht="13.5" customHeight="1">
      <c r="A47" s="87"/>
      <c r="B47" s="112"/>
      <c r="C47" s="112"/>
      <c r="D47" s="109">
        <v>2023</v>
      </c>
      <c r="E47" s="110">
        <v>352.6</v>
      </c>
      <c r="F47" s="106"/>
      <c r="G47" s="111">
        <f t="shared" ref="G47:G48" si="8">SUM(H47:I47)</f>
        <v>342.19000000000005</v>
      </c>
      <c r="H47" s="113">
        <v>25.28</v>
      </c>
      <c r="I47" s="113">
        <v>316.91000000000003</v>
      </c>
      <c r="J47" s="87"/>
    </row>
    <row r="48" spans="1:10" ht="13.5" customHeight="1">
      <c r="A48" s="87"/>
      <c r="B48" s="112"/>
      <c r="C48" s="112"/>
      <c r="D48" s="109">
        <v>2024</v>
      </c>
      <c r="E48" s="110">
        <v>334.6</v>
      </c>
      <c r="F48" s="106"/>
      <c r="G48" s="111">
        <f t="shared" si="8"/>
        <v>329.2</v>
      </c>
      <c r="H48" s="113">
        <v>26.2</v>
      </c>
      <c r="I48" s="113">
        <v>303</v>
      </c>
      <c r="J48" s="87"/>
    </row>
    <row r="49" spans="1:10" ht="9" customHeight="1">
      <c r="A49" s="87"/>
      <c r="B49" s="112"/>
      <c r="C49" s="112"/>
      <c r="D49" s="109"/>
      <c r="E49" s="110"/>
      <c r="F49" s="106"/>
      <c r="G49" s="111"/>
      <c r="H49" s="113"/>
      <c r="I49" s="113"/>
      <c r="J49" s="87"/>
    </row>
    <row r="50" spans="1:10" ht="13.5" customHeight="1">
      <c r="A50" s="87"/>
      <c r="B50" s="112" t="s">
        <v>9</v>
      </c>
      <c r="C50" s="112"/>
      <c r="D50" s="109">
        <v>2022</v>
      </c>
      <c r="E50" s="110">
        <f>3263901/1000</f>
        <v>3263.9009999999998</v>
      </c>
      <c r="F50" s="106"/>
      <c r="G50" s="111">
        <f>SUM(H50:I50)</f>
        <v>3192.7999999999997</v>
      </c>
      <c r="H50" s="113">
        <v>316.10000000000002</v>
      </c>
      <c r="I50" s="113">
        <v>2876.7</v>
      </c>
      <c r="J50" s="87"/>
    </row>
    <row r="51" spans="1:10" ht="13.5" customHeight="1">
      <c r="A51" s="87"/>
      <c r="B51" s="112"/>
      <c r="C51" s="112"/>
      <c r="D51" s="109">
        <v>2023</v>
      </c>
      <c r="E51" s="110">
        <v>3312.3</v>
      </c>
      <c r="F51" s="106"/>
      <c r="G51" s="111">
        <f t="shared" ref="G51:G52" si="9">SUM(H51:I51)</f>
        <v>3281.35</v>
      </c>
      <c r="H51" s="113">
        <v>340.02</v>
      </c>
      <c r="I51" s="113">
        <v>2941.33</v>
      </c>
      <c r="J51" s="87"/>
    </row>
    <row r="52" spans="1:10" ht="13.5" customHeight="1">
      <c r="A52" s="87"/>
      <c r="B52" s="112"/>
      <c r="C52" s="112"/>
      <c r="D52" s="109">
        <v>2024</v>
      </c>
      <c r="E52" s="110">
        <v>3238.1</v>
      </c>
      <c r="F52" s="106"/>
      <c r="G52" s="111">
        <f t="shared" si="9"/>
        <v>3214.1</v>
      </c>
      <c r="H52" s="113">
        <v>353.6</v>
      </c>
      <c r="I52" s="113">
        <v>2860.5</v>
      </c>
      <c r="J52" s="87"/>
    </row>
    <row r="53" spans="1:10" ht="9" customHeight="1">
      <c r="A53" s="87"/>
      <c r="B53" s="112"/>
      <c r="C53" s="112"/>
      <c r="D53" s="109"/>
      <c r="E53" s="110"/>
      <c r="F53" s="106"/>
      <c r="G53" s="111"/>
      <c r="H53" s="113"/>
      <c r="I53" s="113"/>
      <c r="J53" s="87"/>
    </row>
    <row r="54" spans="1:10" ht="13.5" customHeight="1">
      <c r="A54" s="87"/>
      <c r="B54" s="112" t="s">
        <v>10</v>
      </c>
      <c r="C54" s="112"/>
      <c r="D54" s="109">
        <v>2022</v>
      </c>
      <c r="E54" s="110">
        <f>3716524/1000</f>
        <v>3716.5239999999999</v>
      </c>
      <c r="F54" s="106"/>
      <c r="G54" s="111">
        <f>SUM(H54:I54)</f>
        <v>3641.7999999999997</v>
      </c>
      <c r="H54" s="113">
        <v>188.1</v>
      </c>
      <c r="I54" s="113">
        <v>3453.7</v>
      </c>
      <c r="J54" s="87"/>
    </row>
    <row r="55" spans="1:10" ht="13.5" customHeight="1">
      <c r="A55" s="87"/>
      <c r="B55" s="112"/>
      <c r="C55" s="112"/>
      <c r="D55" s="109">
        <v>2023</v>
      </c>
      <c r="E55" s="110">
        <v>3912.1</v>
      </c>
      <c r="F55" s="106"/>
      <c r="G55" s="111">
        <f t="shared" ref="G55:G56" si="10">SUM(H55:I55)</f>
        <v>3832.02</v>
      </c>
      <c r="H55" s="113">
        <v>207.07</v>
      </c>
      <c r="I55" s="113">
        <v>3624.95</v>
      </c>
      <c r="J55" s="87"/>
    </row>
    <row r="56" spans="1:10" ht="13.5" customHeight="1">
      <c r="A56" s="87"/>
      <c r="B56" s="112"/>
      <c r="C56" s="112"/>
      <c r="D56" s="109">
        <v>2024</v>
      </c>
      <c r="E56" s="110">
        <v>3967.9</v>
      </c>
      <c r="F56" s="106"/>
      <c r="G56" s="111">
        <f t="shared" si="10"/>
        <v>3928.2</v>
      </c>
      <c r="H56" s="113">
        <v>217.7</v>
      </c>
      <c r="I56" s="113">
        <v>3710.5</v>
      </c>
      <c r="J56" s="87"/>
    </row>
    <row r="57" spans="1:10" ht="9" customHeight="1">
      <c r="A57" s="87"/>
      <c r="B57" s="112"/>
      <c r="C57" s="112"/>
      <c r="D57" s="109"/>
      <c r="E57" s="110"/>
      <c r="F57" s="106"/>
      <c r="G57" s="111"/>
      <c r="H57" s="113"/>
      <c r="I57" s="113"/>
      <c r="J57" s="87"/>
    </row>
    <row r="58" spans="1:10" ht="13.5" customHeight="1">
      <c r="A58" s="87"/>
      <c r="B58" s="112" t="s">
        <v>11</v>
      </c>
      <c r="C58" s="112"/>
      <c r="D58" s="109">
        <v>2022</v>
      </c>
      <c r="E58" s="110">
        <f>3573975/1000</f>
        <v>3573.9749999999999</v>
      </c>
      <c r="F58" s="106"/>
      <c r="G58" s="111">
        <f>SUM(H58:I58)</f>
        <v>3467.2</v>
      </c>
      <c r="H58" s="113">
        <v>243.6</v>
      </c>
      <c r="I58" s="113">
        <v>3223.6</v>
      </c>
      <c r="J58" s="87"/>
    </row>
    <row r="59" spans="1:10" ht="13.5" customHeight="1">
      <c r="A59" s="87"/>
      <c r="B59" s="112"/>
      <c r="C59" s="112"/>
      <c r="D59" s="109">
        <v>2023</v>
      </c>
      <c r="E59" s="110">
        <v>3658.7</v>
      </c>
      <c r="F59" s="106"/>
      <c r="G59" s="111">
        <f t="shared" ref="G59:G60" si="11">SUM(H59:I59)</f>
        <v>3558</v>
      </c>
      <c r="H59" s="113">
        <v>264.14999999999998</v>
      </c>
      <c r="I59" s="113">
        <v>3293.85</v>
      </c>
      <c r="J59" s="87"/>
    </row>
    <row r="60" spans="1:10" ht="13.5" customHeight="1">
      <c r="A60" s="87"/>
      <c r="B60" s="112"/>
      <c r="C60" s="112"/>
      <c r="D60" s="109">
        <v>2024</v>
      </c>
      <c r="E60" s="110">
        <v>3702.9</v>
      </c>
      <c r="F60" s="106"/>
      <c r="G60" s="111">
        <f t="shared" si="11"/>
        <v>3650.2999999999997</v>
      </c>
      <c r="H60" s="113">
        <v>278.2</v>
      </c>
      <c r="I60" s="113">
        <v>3372.1</v>
      </c>
      <c r="J60" s="87"/>
    </row>
    <row r="61" spans="1:10" ht="9" customHeight="1">
      <c r="A61" s="87"/>
      <c r="B61" s="112"/>
      <c r="C61" s="112"/>
      <c r="D61" s="109"/>
      <c r="E61" s="110"/>
      <c r="F61" s="106"/>
      <c r="G61" s="111"/>
      <c r="H61" s="113"/>
      <c r="I61" s="113"/>
      <c r="J61" s="87"/>
    </row>
    <row r="62" spans="1:10" ht="13.5" customHeight="1">
      <c r="A62" s="87"/>
      <c r="B62" s="112" t="s">
        <v>12</v>
      </c>
      <c r="C62" s="112"/>
      <c r="D62" s="109">
        <v>2022</v>
      </c>
      <c r="E62" s="110">
        <f>9746500/1000</f>
        <v>9746.5</v>
      </c>
      <c r="F62" s="106"/>
      <c r="G62" s="111">
        <f>SUM(H62:I62)</f>
        <v>10176.9</v>
      </c>
      <c r="H62" s="113">
        <v>1393.3</v>
      </c>
      <c r="I62" s="113">
        <v>8783.6</v>
      </c>
      <c r="J62" s="87"/>
    </row>
    <row r="63" spans="1:10" ht="13.5" customHeight="1">
      <c r="A63" s="87"/>
      <c r="B63" s="112"/>
      <c r="C63" s="112"/>
      <c r="D63" s="109">
        <v>2023</v>
      </c>
      <c r="E63" s="110">
        <v>10706.8</v>
      </c>
      <c r="F63" s="106"/>
      <c r="G63" s="111">
        <f t="shared" ref="G63:G64" si="12">SUM(H63:I63)</f>
        <v>11095.66</v>
      </c>
      <c r="H63" s="113">
        <v>1470.56</v>
      </c>
      <c r="I63" s="113">
        <v>9625.1</v>
      </c>
      <c r="J63" s="87"/>
    </row>
    <row r="64" spans="1:10" ht="13.5" customHeight="1">
      <c r="A64" s="87"/>
      <c r="B64" s="112"/>
      <c r="C64" s="112"/>
      <c r="D64" s="109">
        <v>2024</v>
      </c>
      <c r="E64" s="110">
        <v>10644.3</v>
      </c>
      <c r="F64" s="106"/>
      <c r="G64" s="111">
        <f t="shared" si="12"/>
        <v>10962</v>
      </c>
      <c r="H64" s="113">
        <v>1522.9</v>
      </c>
      <c r="I64" s="113">
        <v>9439.1</v>
      </c>
      <c r="J64" s="87"/>
    </row>
    <row r="65" spans="1:10" ht="9" customHeight="1">
      <c r="A65" s="87"/>
      <c r="B65" s="112"/>
      <c r="C65" s="112"/>
      <c r="D65" s="109"/>
      <c r="E65" s="110"/>
      <c r="F65" s="106"/>
      <c r="G65" s="111"/>
      <c r="H65" s="113"/>
      <c r="I65" s="113"/>
      <c r="J65" s="87"/>
    </row>
    <row r="66" spans="1:10" ht="13.5" customHeight="1">
      <c r="A66" s="87"/>
      <c r="B66" s="112" t="s">
        <v>13</v>
      </c>
      <c r="C66" s="112"/>
      <c r="D66" s="109">
        <v>2022</v>
      </c>
      <c r="E66" s="110">
        <f>1535500/1000</f>
        <v>1535.5</v>
      </c>
      <c r="F66" s="106"/>
      <c r="G66" s="111">
        <f>SUM(H66:I66)</f>
        <v>1474.8000000000002</v>
      </c>
      <c r="H66" s="113">
        <v>90.4</v>
      </c>
      <c r="I66" s="113">
        <v>1384.4</v>
      </c>
      <c r="J66" s="87"/>
    </row>
    <row r="67" spans="1:10" ht="13.5" customHeight="1">
      <c r="A67" s="87"/>
      <c r="B67" s="112"/>
      <c r="C67" s="112"/>
      <c r="D67" s="109">
        <v>2023</v>
      </c>
      <c r="E67" s="110">
        <v>1606.6</v>
      </c>
      <c r="F67" s="106"/>
      <c r="G67" s="111">
        <f t="shared" ref="G67:G68" si="13">SUM(H67:I67)</f>
        <v>1577.9499999999998</v>
      </c>
      <c r="H67" s="113">
        <v>99.08</v>
      </c>
      <c r="I67" s="113">
        <v>1478.87</v>
      </c>
      <c r="J67" s="87"/>
    </row>
    <row r="68" spans="1:10" ht="13.5" customHeight="1">
      <c r="A68" s="87"/>
      <c r="B68" s="112"/>
      <c r="C68" s="112"/>
      <c r="D68" s="109">
        <v>2024</v>
      </c>
      <c r="E68" s="110">
        <v>1546.6</v>
      </c>
      <c r="F68" s="106"/>
      <c r="G68" s="111">
        <f t="shared" si="13"/>
        <v>1527.9</v>
      </c>
      <c r="H68" s="113">
        <v>104.9</v>
      </c>
      <c r="I68" s="113">
        <v>1423</v>
      </c>
      <c r="J68" s="87"/>
    </row>
    <row r="69" spans="1:10" ht="9" customHeight="1">
      <c r="A69" s="87"/>
      <c r="B69" s="112"/>
      <c r="C69" s="112"/>
      <c r="D69" s="109"/>
      <c r="E69" s="110"/>
      <c r="F69" s="106"/>
      <c r="G69" s="111"/>
      <c r="H69" s="113"/>
      <c r="I69" s="113"/>
      <c r="J69" s="87"/>
    </row>
    <row r="70" spans="1:10" ht="13.5" customHeight="1">
      <c r="A70" s="87"/>
      <c r="B70" s="112" t="s">
        <v>58</v>
      </c>
      <c r="C70" s="112"/>
      <c r="D70" s="109">
        <v>2022</v>
      </c>
      <c r="E70" s="110">
        <f>4833193/1000</f>
        <v>4833.1930000000002</v>
      </c>
      <c r="F70" s="106"/>
      <c r="G70" s="111">
        <f>SUM(H70:I70)</f>
        <v>4752</v>
      </c>
      <c r="H70" s="113">
        <v>443.8</v>
      </c>
      <c r="I70" s="113">
        <v>4308.2</v>
      </c>
      <c r="J70" s="87"/>
    </row>
    <row r="71" spans="1:10" ht="13.5" customHeight="1">
      <c r="A71" s="87"/>
      <c r="B71" s="112"/>
      <c r="C71" s="112"/>
      <c r="D71" s="109">
        <v>2023</v>
      </c>
      <c r="E71" s="110">
        <v>4977</v>
      </c>
      <c r="F71" s="106"/>
      <c r="G71" s="111">
        <f t="shared" ref="G71:G72" si="14">SUM(H71:I71)</f>
        <v>4918.3099999999995</v>
      </c>
      <c r="H71" s="113">
        <v>484.74</v>
      </c>
      <c r="I71" s="113">
        <v>4433.57</v>
      </c>
      <c r="J71" s="87"/>
    </row>
    <row r="72" spans="1:10" ht="13.5" customHeight="1">
      <c r="A72" s="87"/>
      <c r="B72" s="112"/>
      <c r="C72" s="112"/>
      <c r="D72" s="109">
        <v>2024</v>
      </c>
      <c r="E72" s="110">
        <v>5202.5</v>
      </c>
      <c r="F72" s="106"/>
      <c r="G72" s="111">
        <f t="shared" si="14"/>
        <v>5109.3</v>
      </c>
      <c r="H72" s="113">
        <v>520.20000000000005</v>
      </c>
      <c r="I72" s="113">
        <v>4589.1000000000004</v>
      </c>
      <c r="J72" s="87"/>
    </row>
    <row r="73" spans="1:10" ht="9" customHeight="1">
      <c r="A73" s="87"/>
      <c r="B73" s="112"/>
      <c r="C73" s="112"/>
      <c r="D73" s="109"/>
      <c r="E73" s="110"/>
      <c r="F73" s="106"/>
      <c r="G73" s="111"/>
      <c r="H73" s="113"/>
      <c r="I73" s="113"/>
      <c r="J73" s="87"/>
    </row>
    <row r="74" spans="1:10" ht="13.5" customHeight="1">
      <c r="A74" s="87"/>
      <c r="B74" s="112" t="s">
        <v>56</v>
      </c>
      <c r="C74" s="112"/>
      <c r="D74" s="109">
        <v>2022</v>
      </c>
      <c r="E74" s="110">
        <f>102414/1000</f>
        <v>102.414</v>
      </c>
      <c r="F74" s="106"/>
      <c r="G74" s="111">
        <f>SUM(H74:I74)</f>
        <v>107.2</v>
      </c>
      <c r="H74" s="113">
        <v>11</v>
      </c>
      <c r="I74" s="113">
        <v>96.2</v>
      </c>
      <c r="J74" s="87"/>
    </row>
    <row r="75" spans="1:10" ht="13.5" customHeight="1">
      <c r="A75" s="87"/>
      <c r="B75" s="112"/>
      <c r="C75" s="112"/>
      <c r="D75" s="109">
        <v>2023</v>
      </c>
      <c r="E75" s="110">
        <v>106.2</v>
      </c>
      <c r="F75" s="106"/>
      <c r="G75" s="111">
        <f t="shared" ref="G75:G76" si="15">SUM(H75:I75)</f>
        <v>111.36</v>
      </c>
      <c r="H75" s="113">
        <v>11.75</v>
      </c>
      <c r="I75" s="113">
        <v>99.61</v>
      </c>
      <c r="J75" s="87"/>
    </row>
    <row r="76" spans="1:10" ht="13.5" customHeight="1">
      <c r="A76" s="87"/>
      <c r="B76" s="112"/>
      <c r="C76" s="112"/>
      <c r="D76" s="109">
        <v>2024</v>
      </c>
      <c r="E76" s="110">
        <v>103.4</v>
      </c>
      <c r="F76" s="106"/>
      <c r="G76" s="111">
        <f t="shared" si="15"/>
        <v>109.6</v>
      </c>
      <c r="H76" s="113">
        <v>12</v>
      </c>
      <c r="I76" s="113">
        <v>97.6</v>
      </c>
      <c r="J76" s="87"/>
    </row>
    <row r="77" spans="1:10" ht="9" customHeight="1">
      <c r="A77" s="87"/>
      <c r="B77" s="112"/>
      <c r="C77" s="112"/>
      <c r="D77" s="109"/>
      <c r="E77" s="110"/>
      <c r="F77" s="106"/>
      <c r="G77" s="111"/>
      <c r="H77" s="113"/>
      <c r="I77" s="113"/>
      <c r="J77" s="87"/>
    </row>
    <row r="78" spans="1:10" ht="13.5" customHeight="1">
      <c r="A78" s="87"/>
      <c r="B78" s="112" t="s">
        <v>59</v>
      </c>
      <c r="C78" s="112"/>
      <c r="D78" s="109">
        <v>2022</v>
      </c>
      <c r="E78" s="110">
        <f>125736/1000</f>
        <v>125.736</v>
      </c>
      <c r="F78" s="106"/>
      <c r="G78" s="111">
        <f>SUM(H78:I78)</f>
        <v>141.9</v>
      </c>
      <c r="H78" s="113">
        <v>23.6</v>
      </c>
      <c r="I78" s="113">
        <v>118.3</v>
      </c>
      <c r="J78" s="87"/>
    </row>
    <row r="79" spans="1:10" ht="13.5" customHeight="1">
      <c r="A79" s="87"/>
      <c r="B79" s="112"/>
      <c r="C79" s="112"/>
      <c r="D79" s="109">
        <v>2023</v>
      </c>
      <c r="E79" s="110">
        <v>133.69999999999999</v>
      </c>
      <c r="F79" s="106"/>
      <c r="G79" s="111">
        <f t="shared" ref="G79:G80" si="16">SUM(H79:I79)</f>
        <v>150.62</v>
      </c>
      <c r="H79" s="113">
        <v>25.02</v>
      </c>
      <c r="I79" s="113">
        <v>125.6</v>
      </c>
      <c r="J79" s="87"/>
    </row>
    <row r="80" spans="1:10" ht="13.5" customHeight="1">
      <c r="A80" s="87"/>
      <c r="B80" s="112"/>
      <c r="C80" s="112"/>
      <c r="D80" s="109">
        <v>2024</v>
      </c>
      <c r="E80" s="110">
        <v>133.5</v>
      </c>
      <c r="F80" s="106"/>
      <c r="G80" s="111">
        <f t="shared" si="16"/>
        <v>150.80000000000001</v>
      </c>
      <c r="H80" s="113">
        <v>24.9</v>
      </c>
      <c r="I80" s="113">
        <v>125.9</v>
      </c>
      <c r="J80" s="87"/>
    </row>
    <row r="81" spans="1:12" ht="9" customHeight="1">
      <c r="A81" s="87"/>
      <c r="B81" s="112"/>
      <c r="C81" s="112"/>
      <c r="D81" s="109"/>
      <c r="E81" s="110"/>
      <c r="F81" s="106"/>
      <c r="G81" s="111"/>
      <c r="H81" s="113"/>
      <c r="I81" s="113"/>
      <c r="J81" s="87"/>
    </row>
    <row r="82" spans="1:12" ht="13.5" customHeight="1">
      <c r="A82" s="87"/>
      <c r="B82" s="103" t="s">
        <v>349</v>
      </c>
      <c r="C82" s="112"/>
      <c r="D82" s="109">
        <v>2022</v>
      </c>
      <c r="E82" s="110">
        <f>345672/1000</f>
        <v>345.67200000000003</v>
      </c>
      <c r="F82" s="106"/>
      <c r="G82" s="111">
        <f>SUM(H82:I82)</f>
        <v>333.59999999999997</v>
      </c>
      <c r="H82" s="113">
        <v>0.2</v>
      </c>
      <c r="I82" s="113">
        <v>333.4</v>
      </c>
      <c r="J82" s="87"/>
    </row>
    <row r="83" spans="1:12" ht="13.5" customHeight="1">
      <c r="A83" s="87"/>
      <c r="B83" s="115" t="s">
        <v>188</v>
      </c>
      <c r="C83" s="115"/>
      <c r="D83" s="109">
        <v>2023</v>
      </c>
      <c r="E83" s="110">
        <v>361.6</v>
      </c>
      <c r="F83" s="106"/>
      <c r="G83" s="111">
        <f t="shared" ref="G83:G84" si="17">SUM(H83:I83)</f>
        <v>341.77000000000004</v>
      </c>
      <c r="H83" s="113">
        <v>0.22</v>
      </c>
      <c r="I83" s="113">
        <v>341.55</v>
      </c>
      <c r="J83" s="87"/>
    </row>
    <row r="84" spans="1:12" ht="13.5" customHeight="1">
      <c r="A84" s="87"/>
      <c r="B84" s="112"/>
      <c r="C84" s="112"/>
      <c r="D84" s="109">
        <v>2024</v>
      </c>
      <c r="E84" s="110">
        <v>348</v>
      </c>
      <c r="F84" s="106"/>
      <c r="G84" s="111">
        <f t="shared" si="17"/>
        <v>332.7</v>
      </c>
      <c r="H84" s="113">
        <v>0.3</v>
      </c>
      <c r="I84" s="113">
        <v>332.4</v>
      </c>
      <c r="J84" s="87"/>
    </row>
    <row r="85" spans="1:12" ht="8.25" customHeight="1" thickBot="1">
      <c r="A85" s="116"/>
      <c r="B85" s="117"/>
      <c r="C85" s="117"/>
      <c r="D85" s="118"/>
      <c r="E85" s="116"/>
      <c r="F85" s="116"/>
      <c r="G85" s="119"/>
      <c r="H85" s="119"/>
      <c r="I85" s="116"/>
      <c r="J85" s="116"/>
    </row>
    <row r="86" spans="1:12" ht="14.25" customHeight="1">
      <c r="A86" s="120"/>
      <c r="B86" s="121"/>
      <c r="C86" s="121"/>
      <c r="D86" s="121"/>
      <c r="E86" s="121"/>
      <c r="F86" s="121"/>
      <c r="G86" s="121"/>
      <c r="H86" s="121"/>
      <c r="I86" s="121"/>
      <c r="J86" s="122" t="s">
        <v>42</v>
      </c>
      <c r="K86" s="123"/>
      <c r="L86" s="123"/>
    </row>
    <row r="87" spans="1:12" ht="14.25" customHeight="1">
      <c r="A87" s="120"/>
      <c r="B87" s="121"/>
      <c r="C87" s="121"/>
      <c r="D87" s="121"/>
      <c r="E87" s="121"/>
      <c r="F87" s="121"/>
      <c r="G87" s="121"/>
      <c r="H87" s="121"/>
      <c r="I87" s="121"/>
      <c r="J87" s="124" t="s">
        <v>63</v>
      </c>
      <c r="K87" s="123"/>
      <c r="L87" s="123"/>
    </row>
    <row r="88" spans="1:12" ht="15.75">
      <c r="A88" s="120"/>
      <c r="B88" s="125" t="s">
        <v>350</v>
      </c>
      <c r="C88" s="125"/>
      <c r="D88" s="121"/>
      <c r="E88" s="121"/>
      <c r="F88" s="121"/>
      <c r="G88" s="121"/>
      <c r="H88" s="121"/>
      <c r="I88" s="121"/>
      <c r="J88" s="124"/>
      <c r="K88" s="123"/>
      <c r="L88" s="123"/>
    </row>
    <row r="89" spans="1:12" ht="16.5" customHeight="1">
      <c r="A89" s="126"/>
      <c r="B89" s="127" t="s">
        <v>351</v>
      </c>
      <c r="C89" s="127"/>
      <c r="D89" s="121"/>
      <c r="E89" s="121"/>
      <c r="F89" s="121"/>
      <c r="G89" s="121"/>
      <c r="H89" s="121"/>
      <c r="I89" s="121"/>
      <c r="J89" s="121"/>
      <c r="K89" s="123"/>
      <c r="L89" s="123"/>
    </row>
    <row r="90" spans="1:12" ht="14.25" customHeight="1">
      <c r="A90" s="81"/>
      <c r="B90" s="128" t="s">
        <v>334</v>
      </c>
      <c r="C90" s="128"/>
      <c r="D90" s="121"/>
      <c r="E90" s="121"/>
      <c r="F90" s="121"/>
      <c r="G90" s="121"/>
      <c r="H90" s="121"/>
      <c r="I90" s="121"/>
      <c r="J90" s="121"/>
      <c r="K90" s="123"/>
      <c r="L90" s="123"/>
    </row>
    <row r="91" spans="1:12" ht="8.1" customHeight="1">
      <c r="A91" s="81"/>
      <c r="B91" s="128"/>
      <c r="C91" s="128"/>
      <c r="D91" s="121"/>
      <c r="E91" s="121"/>
      <c r="F91" s="121"/>
      <c r="G91" s="121"/>
      <c r="H91" s="121"/>
      <c r="I91" s="121"/>
      <c r="J91" s="121"/>
      <c r="K91" s="123"/>
      <c r="L91" s="123"/>
    </row>
    <row r="92" spans="1:12" ht="16.5" customHeight="1">
      <c r="A92" s="129"/>
      <c r="B92" s="127" t="s">
        <v>352</v>
      </c>
      <c r="C92" s="127"/>
      <c r="D92" s="121"/>
      <c r="E92" s="121"/>
      <c r="F92" s="121"/>
      <c r="G92" s="121"/>
      <c r="H92" s="121"/>
      <c r="I92" s="121"/>
      <c r="J92" s="121"/>
      <c r="K92" s="123"/>
      <c r="L92" s="123"/>
    </row>
    <row r="93" spans="1:12" ht="14.25" customHeight="1">
      <c r="A93" s="78"/>
      <c r="B93" s="130" t="s">
        <v>335</v>
      </c>
      <c r="C93" s="130"/>
      <c r="D93" s="121"/>
      <c r="E93" s="121"/>
      <c r="F93" s="121"/>
      <c r="G93" s="121"/>
      <c r="H93" s="121"/>
      <c r="I93" s="121"/>
      <c r="J93" s="121"/>
      <c r="K93" s="123"/>
      <c r="L93" s="123"/>
    </row>
    <row r="94" spans="1:12" ht="14.25" customHeight="1">
      <c r="A94" s="78"/>
      <c r="B94" s="131" t="s">
        <v>336</v>
      </c>
      <c r="C94" s="131"/>
      <c r="D94" s="121"/>
      <c r="E94" s="121"/>
      <c r="F94" s="121"/>
      <c r="G94" s="121"/>
      <c r="H94" s="121"/>
      <c r="I94" s="121"/>
      <c r="J94" s="121"/>
      <c r="K94" s="123"/>
      <c r="L94" s="123"/>
    </row>
    <row r="95" spans="1:12" ht="14.25" customHeight="1">
      <c r="A95" s="78"/>
      <c r="B95" s="128" t="s">
        <v>337</v>
      </c>
      <c r="C95" s="128"/>
      <c r="D95" s="121"/>
      <c r="E95" s="121"/>
      <c r="F95" s="121"/>
      <c r="G95" s="121"/>
      <c r="H95" s="121"/>
      <c r="I95" s="121"/>
      <c r="J95" s="121"/>
      <c r="K95" s="123"/>
      <c r="L95" s="123"/>
    </row>
    <row r="96" spans="1:12" ht="8.1" customHeight="1">
      <c r="A96" s="78"/>
      <c r="B96" s="128"/>
      <c r="C96" s="128"/>
      <c r="D96" s="121"/>
      <c r="E96" s="121"/>
      <c r="F96" s="121"/>
      <c r="G96" s="121"/>
      <c r="H96" s="121"/>
      <c r="I96" s="121"/>
      <c r="J96" s="121"/>
      <c r="K96" s="123"/>
      <c r="L96" s="123"/>
    </row>
    <row r="97" spans="2:12" ht="16.5">
      <c r="B97" s="132" t="s">
        <v>353</v>
      </c>
      <c r="C97" s="123"/>
      <c r="D97" s="123"/>
      <c r="E97" s="133"/>
      <c r="F97" s="123"/>
      <c r="G97" s="123"/>
      <c r="H97" s="123"/>
      <c r="I97" s="123"/>
      <c r="J97" s="123"/>
    </row>
    <row r="98" spans="2:12">
      <c r="B98" s="131" t="s">
        <v>338</v>
      </c>
      <c r="E98" s="134"/>
    </row>
    <row r="99" spans="2:12" ht="15.75"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</row>
  </sheetData>
  <mergeCells count="2">
    <mergeCell ref="G8:I8"/>
    <mergeCell ref="G9:I9"/>
  </mergeCells>
  <pageMargins left="0.70866141732283505" right="0.70866141732283505" top="0.74803149606299202" bottom="0.74803149606299202" header="0.31496062992126" footer="0.31496062992126"/>
  <pageSetup paperSize="9" scale="6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C53BE-8BB7-4F37-ADC2-05A5636BF6F9}">
  <sheetPr codeName="Sheet21">
    <tabColor rgb="FF92D050"/>
    <pageSetUpPr fitToPage="1"/>
  </sheetPr>
  <dimension ref="A1:T86"/>
  <sheetViews>
    <sheetView showGridLines="0" view="pageBreakPreview" topLeftCell="B1" zoomScale="80" zoomScaleNormal="80" zoomScaleSheetLayoutView="80" workbookViewId="0">
      <selection activeCell="B4" sqref="B4:B5"/>
    </sheetView>
  </sheetViews>
  <sheetFormatPr defaultColWidth="9.140625" defaultRowHeight="15" customHeight="1"/>
  <cols>
    <col min="1" max="1" width="1.7109375" style="232" customWidth="1"/>
    <col min="2" max="2" width="13" style="232" customWidth="1"/>
    <col min="3" max="3" width="5.28515625" style="232" customWidth="1"/>
    <col min="4" max="4" width="6.42578125" style="232" customWidth="1"/>
    <col min="5" max="5" width="1.140625" style="232" customWidth="1"/>
    <col min="6" max="6" width="13.140625" style="232" bestFit="1" customWidth="1"/>
    <col min="7" max="7" width="14.5703125" style="232" bestFit="1" customWidth="1"/>
    <col min="8" max="8" width="11.28515625" style="232" bestFit="1" customWidth="1"/>
    <col min="9" max="9" width="0.85546875" style="232" customWidth="1"/>
    <col min="10" max="10" width="12.85546875" style="232" bestFit="1" customWidth="1"/>
    <col min="11" max="11" width="12.140625" style="232" customWidth="1"/>
    <col min="12" max="12" width="11.28515625" style="232" bestFit="1" customWidth="1"/>
    <col min="13" max="13" width="1.28515625" style="232" customWidth="1"/>
    <col min="14" max="14" width="12.85546875" style="232" bestFit="1" customWidth="1"/>
    <col min="15" max="15" width="12.140625" style="232" customWidth="1"/>
    <col min="16" max="16" width="11.28515625" style="232" bestFit="1" customWidth="1"/>
    <col min="17" max="17" width="0.85546875" style="232" customWidth="1"/>
    <col min="18" max="18" width="13.28515625" style="232" customWidth="1"/>
    <col min="19" max="19" width="10.85546875" style="232" customWidth="1"/>
    <col min="20" max="20" width="8.85546875" style="232" customWidth="1"/>
    <col min="21" max="16384" width="9.140625" style="232"/>
  </cols>
  <sheetData>
    <row r="1" spans="1:19" ht="15" customHeight="1">
      <c r="Q1" s="61" t="s">
        <v>16</v>
      </c>
    </row>
    <row r="2" spans="1:19" ht="15" customHeight="1">
      <c r="Q2" s="62" t="s">
        <v>17</v>
      </c>
    </row>
    <row r="3" spans="1:19" ht="9" customHeight="1"/>
    <row r="4" spans="1:19" ht="16.5" customHeight="1">
      <c r="B4" s="447" t="s">
        <v>230</v>
      </c>
      <c r="C4" s="448" t="s">
        <v>419</v>
      </c>
      <c r="D4" s="449"/>
      <c r="E4" s="449"/>
      <c r="F4" s="450"/>
      <c r="G4" s="450"/>
      <c r="H4" s="450"/>
      <c r="I4" s="449"/>
      <c r="J4" s="450"/>
      <c r="K4" s="450"/>
      <c r="L4" s="450"/>
      <c r="M4" s="450"/>
      <c r="N4" s="450"/>
      <c r="O4" s="450"/>
      <c r="P4" s="450"/>
      <c r="Q4" s="450"/>
    </row>
    <row r="5" spans="1:19" ht="16.5" customHeight="1">
      <c r="B5" s="451" t="s">
        <v>231</v>
      </c>
      <c r="C5" s="452" t="s">
        <v>420</v>
      </c>
      <c r="D5" s="453"/>
      <c r="E5" s="453"/>
      <c r="F5" s="453"/>
      <c r="G5" s="453"/>
      <c r="H5" s="453"/>
      <c r="I5" s="453"/>
      <c r="J5" s="453"/>
      <c r="K5" s="453"/>
      <c r="L5" s="453"/>
      <c r="M5" s="453"/>
      <c r="N5" s="453"/>
      <c r="O5" s="454"/>
      <c r="P5" s="454"/>
      <c r="Q5" s="454"/>
    </row>
    <row r="6" spans="1:19" ht="8.1" customHeight="1" thickBot="1">
      <c r="A6" s="455"/>
      <c r="B6" s="456"/>
      <c r="C6" s="457"/>
      <c r="D6" s="455"/>
      <c r="E6" s="455"/>
      <c r="F6" s="455"/>
      <c r="G6" s="455"/>
      <c r="H6" s="455"/>
      <c r="I6" s="455"/>
      <c r="J6" s="455"/>
      <c r="K6" s="455"/>
      <c r="L6" s="455"/>
      <c r="M6" s="455"/>
      <c r="N6" s="455"/>
      <c r="O6" s="455"/>
      <c r="P6" s="455"/>
      <c r="Q6" s="455"/>
    </row>
    <row r="7" spans="1:19" s="461" customFormat="1" ht="8.1" customHeight="1" thickTop="1">
      <c r="A7" s="458"/>
      <c r="B7" s="459"/>
      <c r="C7" s="460"/>
      <c r="D7" s="458"/>
      <c r="E7" s="458"/>
      <c r="F7" s="458"/>
      <c r="G7" s="458"/>
      <c r="H7" s="458"/>
      <c r="I7" s="458"/>
      <c r="J7" s="458"/>
      <c r="K7" s="458"/>
      <c r="L7" s="458"/>
      <c r="M7" s="458"/>
      <c r="N7" s="458"/>
      <c r="O7" s="458"/>
      <c r="P7" s="458"/>
      <c r="Q7" s="458"/>
    </row>
    <row r="8" spans="1:19" s="461" customFormat="1" ht="14.1" customHeight="1">
      <c r="A8" s="462"/>
      <c r="B8" s="462"/>
      <c r="C8" s="463"/>
      <c r="D8" s="463"/>
      <c r="E8" s="463"/>
      <c r="F8" s="464" t="s">
        <v>14</v>
      </c>
      <c r="G8" s="464"/>
      <c r="H8" s="464"/>
      <c r="I8" s="463"/>
      <c r="J8" s="464" t="s">
        <v>304</v>
      </c>
      <c r="K8" s="464"/>
      <c r="L8" s="464"/>
      <c r="M8" s="465"/>
      <c r="N8" s="466"/>
      <c r="O8" s="466" t="s">
        <v>151</v>
      </c>
      <c r="P8" s="466"/>
      <c r="Q8" s="465"/>
    </row>
    <row r="9" spans="1:19" s="461" customFormat="1" ht="14.1" customHeight="1">
      <c r="A9" s="462"/>
      <c r="B9" s="467" t="s">
        <v>305</v>
      </c>
      <c r="C9" s="467"/>
      <c r="D9" s="463" t="s">
        <v>344</v>
      </c>
      <c r="E9" s="463"/>
      <c r="F9" s="468" t="s">
        <v>15</v>
      </c>
      <c r="G9" s="468"/>
      <c r="H9" s="468"/>
      <c r="I9" s="463"/>
      <c r="J9" s="468" t="s">
        <v>152</v>
      </c>
      <c r="K9" s="468"/>
      <c r="L9" s="468"/>
      <c r="M9" s="469"/>
      <c r="N9" s="470"/>
      <c r="O9" s="471" t="s">
        <v>153</v>
      </c>
      <c r="P9" s="470"/>
      <c r="Q9" s="465"/>
    </row>
    <row r="10" spans="1:19" s="477" customFormat="1" ht="15.95" customHeight="1">
      <c r="A10" s="472"/>
      <c r="B10" s="473" t="s">
        <v>288</v>
      </c>
      <c r="C10" s="473"/>
      <c r="D10" s="474" t="s">
        <v>347</v>
      </c>
      <c r="E10" s="474"/>
      <c r="F10" s="475" t="s">
        <v>306</v>
      </c>
      <c r="G10" s="476" t="s">
        <v>307</v>
      </c>
      <c r="H10" s="476" t="s">
        <v>308</v>
      </c>
      <c r="I10" s="474"/>
      <c r="J10" s="475" t="s">
        <v>306</v>
      </c>
      <c r="K10" s="476" t="s">
        <v>307</v>
      </c>
      <c r="L10" s="476" t="s">
        <v>308</v>
      </c>
      <c r="M10" s="476"/>
      <c r="N10" s="475" t="s">
        <v>306</v>
      </c>
      <c r="O10" s="476" t="s">
        <v>307</v>
      </c>
      <c r="P10" s="476" t="s">
        <v>308</v>
      </c>
      <c r="Q10" s="476"/>
    </row>
    <row r="11" spans="1:19" s="482" customFormat="1" ht="15.95" customHeight="1">
      <c r="A11" s="478"/>
      <c r="B11" s="478"/>
      <c r="C11" s="479"/>
      <c r="D11" s="479"/>
      <c r="E11" s="479"/>
      <c r="F11" s="480" t="s">
        <v>309</v>
      </c>
      <c r="G11" s="481" t="s">
        <v>310</v>
      </c>
      <c r="H11" s="481" t="s">
        <v>308</v>
      </c>
      <c r="I11" s="479"/>
      <c r="J11" s="480" t="s">
        <v>309</v>
      </c>
      <c r="K11" s="481" t="s">
        <v>310</v>
      </c>
      <c r="L11" s="481" t="s">
        <v>308</v>
      </c>
      <c r="M11" s="481"/>
      <c r="N11" s="480" t="s">
        <v>309</v>
      </c>
      <c r="O11" s="481" t="s">
        <v>310</v>
      </c>
      <c r="P11" s="481" t="s">
        <v>308</v>
      </c>
      <c r="Q11" s="481"/>
    </row>
    <row r="12" spans="1:19" s="461" customFormat="1" ht="8.1" customHeight="1">
      <c r="A12" s="483"/>
      <c r="B12" s="483"/>
      <c r="C12" s="484"/>
      <c r="D12" s="484"/>
      <c r="E12" s="484"/>
      <c r="F12" s="485"/>
      <c r="G12" s="486"/>
      <c r="H12" s="487"/>
      <c r="I12" s="484"/>
      <c r="J12" s="485"/>
      <c r="K12" s="486"/>
      <c r="L12" s="487"/>
      <c r="M12" s="486"/>
      <c r="N12" s="485"/>
      <c r="O12" s="486"/>
      <c r="P12" s="487"/>
      <c r="Q12" s="486"/>
    </row>
    <row r="13" spans="1:19" s="461" customFormat="1" ht="8.1" customHeight="1">
      <c r="A13" s="488"/>
      <c r="B13" s="488"/>
      <c r="C13" s="489"/>
      <c r="D13" s="489"/>
      <c r="E13" s="489"/>
      <c r="F13" s="490"/>
      <c r="G13" s="491"/>
      <c r="I13" s="489"/>
      <c r="J13" s="490"/>
      <c r="K13" s="491"/>
      <c r="M13" s="491"/>
      <c r="N13" s="490"/>
      <c r="O13" s="491"/>
      <c r="Q13" s="491"/>
    </row>
    <row r="14" spans="1:19" s="461" customFormat="1" ht="14.1" customHeight="1">
      <c r="B14" s="492" t="s">
        <v>311</v>
      </c>
      <c r="C14" s="492"/>
      <c r="D14" s="493">
        <v>2022</v>
      </c>
      <c r="E14" s="493"/>
      <c r="F14" s="494">
        <f>SUM(J14,N14)</f>
        <v>27328436</v>
      </c>
      <c r="G14" s="494">
        <f t="shared" ref="G14:H16" si="0">SUM(K14,O14)</f>
        <v>27407649</v>
      </c>
      <c r="H14" s="494">
        <f t="shared" si="0"/>
        <v>199688</v>
      </c>
      <c r="I14" s="495"/>
      <c r="J14" s="494">
        <v>19100052</v>
      </c>
      <c r="K14" s="494">
        <v>19103513</v>
      </c>
      <c r="L14" s="494">
        <v>29457</v>
      </c>
      <c r="M14" s="494"/>
      <c r="N14" s="494">
        <v>8228384</v>
      </c>
      <c r="O14" s="494">
        <v>8304136</v>
      </c>
      <c r="P14" s="494">
        <v>170231</v>
      </c>
      <c r="Q14" s="494"/>
      <c r="R14" s="496"/>
    </row>
    <row r="15" spans="1:19" s="461" customFormat="1" ht="14.1" customHeight="1">
      <c r="B15" s="492"/>
      <c r="C15" s="492"/>
      <c r="D15" s="493">
        <v>2023</v>
      </c>
      <c r="E15" s="493"/>
      <c r="F15" s="494">
        <f t="shared" ref="F15:F16" si="1">SUM(J15,N15)</f>
        <v>42501617</v>
      </c>
      <c r="G15" s="494">
        <f t="shared" si="0"/>
        <v>42381209</v>
      </c>
      <c r="H15" s="494">
        <f t="shared" si="0"/>
        <v>83264</v>
      </c>
      <c r="I15" s="495"/>
      <c r="J15" s="494">
        <v>22920132</v>
      </c>
      <c r="K15" s="494">
        <v>22916835</v>
      </c>
      <c r="L15" s="494">
        <v>24374</v>
      </c>
      <c r="M15" s="494"/>
      <c r="N15" s="494">
        <v>19581485</v>
      </c>
      <c r="O15" s="494">
        <v>19464374</v>
      </c>
      <c r="P15" s="494">
        <v>58890</v>
      </c>
      <c r="Q15" s="494"/>
      <c r="R15" s="496"/>
    </row>
    <row r="16" spans="1:19" s="461" customFormat="1" ht="14.1" customHeight="1">
      <c r="B16" s="492"/>
      <c r="C16" s="492"/>
      <c r="D16" s="493">
        <v>2024</v>
      </c>
      <c r="E16" s="493"/>
      <c r="F16" s="494">
        <f t="shared" si="1"/>
        <v>48170322</v>
      </c>
      <c r="G16" s="494">
        <f t="shared" si="0"/>
        <v>48954352</v>
      </c>
      <c r="H16" s="494">
        <f t="shared" si="0"/>
        <v>80896.3</v>
      </c>
      <c r="I16" s="495"/>
      <c r="J16" s="494">
        <v>23450095</v>
      </c>
      <c r="K16" s="494">
        <v>23430144</v>
      </c>
      <c r="L16" s="494">
        <v>22492.3</v>
      </c>
      <c r="M16" s="494"/>
      <c r="N16" s="494">
        <v>24720227</v>
      </c>
      <c r="O16" s="494">
        <v>25524208</v>
      </c>
      <c r="P16" s="494">
        <v>58404</v>
      </c>
      <c r="Q16" s="494"/>
      <c r="R16" s="496"/>
      <c r="S16" s="497"/>
    </row>
    <row r="17" spans="2:20" s="461" customFormat="1" ht="8.1" customHeight="1">
      <c r="B17" s="492"/>
      <c r="C17" s="492"/>
      <c r="D17" s="498"/>
      <c r="E17" s="498"/>
      <c r="F17" s="499"/>
      <c r="G17" s="499"/>
      <c r="I17" s="500"/>
      <c r="J17" s="501"/>
      <c r="K17" s="501"/>
      <c r="M17" s="501"/>
      <c r="N17" s="501"/>
      <c r="O17" s="501"/>
      <c r="Q17" s="494"/>
      <c r="R17" s="497"/>
      <c r="S17" s="497"/>
    </row>
    <row r="18" spans="2:20" s="461" customFormat="1" ht="14.1" customHeight="1">
      <c r="B18" s="502" t="s">
        <v>286</v>
      </c>
      <c r="C18" s="503"/>
      <c r="D18" s="493">
        <v>2022</v>
      </c>
      <c r="E18" s="493"/>
      <c r="F18" s="504">
        <f>J18+N18</f>
        <v>19255427</v>
      </c>
      <c r="G18" s="505">
        <f t="shared" ref="G18:H20" si="2">SUM(K18,O18)</f>
        <v>19247931</v>
      </c>
      <c r="H18" s="505">
        <f>SUM(L18,P18)</f>
        <v>187719</v>
      </c>
      <c r="I18" s="506"/>
      <c r="J18" s="507">
        <f>SUM(J22,J26,J30,J34,J38,J42,J46,J50,J54,J58,J62,J74,J78,J66,J70)</f>
        <v>11314026</v>
      </c>
      <c r="K18" s="507">
        <f t="shared" ref="K18:L20" si="3">SUM(K22,K26,K30,K34,K38,K42,K46,K50,K54,K58,K62,K74,K78,K66,K70)</f>
        <v>11237512</v>
      </c>
      <c r="L18" s="507">
        <f t="shared" si="3"/>
        <v>17529</v>
      </c>
      <c r="M18" s="507"/>
      <c r="N18" s="507">
        <f>SUM(N22,N26,N30,N34,N38,N42,N46,N50,N54,N58,N62,N74,N78,N66,N70)</f>
        <v>7941401</v>
      </c>
      <c r="O18" s="507">
        <f t="shared" ref="O18:P20" si="4">SUM(O22,O26,O30,O34,O38,O42,O46,O50,O54,O58,O62,O74,O78,O66,O70)</f>
        <v>8010419</v>
      </c>
      <c r="P18" s="507">
        <f t="shared" si="4"/>
        <v>170190</v>
      </c>
      <c r="Q18" s="507"/>
    </row>
    <row r="19" spans="2:20" s="461" customFormat="1" ht="14.1" customHeight="1">
      <c r="B19" s="502"/>
      <c r="C19" s="503"/>
      <c r="D19" s="493">
        <v>2023</v>
      </c>
      <c r="E19" s="493"/>
      <c r="F19" s="504">
        <f t="shared" ref="F19" si="5">J19+N19</f>
        <v>32251302</v>
      </c>
      <c r="G19" s="505">
        <f t="shared" si="2"/>
        <v>32097850</v>
      </c>
      <c r="H19" s="505">
        <f t="shared" si="2"/>
        <v>72212</v>
      </c>
      <c r="I19" s="506"/>
      <c r="J19" s="507">
        <f t="shared" ref="J19" si="6">SUM(J23,J27,J31,J35,J39,J43,J47,J51,J55,J59,J63,J75,J79,J67,J71)</f>
        <v>13635770</v>
      </c>
      <c r="K19" s="507">
        <f t="shared" si="3"/>
        <v>13623698</v>
      </c>
      <c r="L19" s="507">
        <f t="shared" si="3"/>
        <v>13453</v>
      </c>
      <c r="M19" s="507"/>
      <c r="N19" s="507">
        <f t="shared" ref="N19:N20" si="7">SUM(N23,N27,N31,N35,N39,N43,N47,N51,N55,N59,N63,N75,N79,N67,N71)</f>
        <v>18615532</v>
      </c>
      <c r="O19" s="507">
        <f t="shared" si="4"/>
        <v>18474152</v>
      </c>
      <c r="P19" s="507">
        <f t="shared" si="4"/>
        <v>58759</v>
      </c>
      <c r="Q19" s="507"/>
    </row>
    <row r="20" spans="2:20" s="461" customFormat="1" ht="14.1" customHeight="1">
      <c r="B20" s="502"/>
      <c r="C20" s="503"/>
      <c r="D20" s="493">
        <v>2024</v>
      </c>
      <c r="E20" s="493"/>
      <c r="F20" s="504">
        <f>J20+N20</f>
        <v>37356862</v>
      </c>
      <c r="G20" s="505">
        <f t="shared" si="2"/>
        <v>38109135</v>
      </c>
      <c r="H20" s="505">
        <f t="shared" si="2"/>
        <v>70537</v>
      </c>
      <c r="I20" s="506"/>
      <c r="J20" s="507">
        <f>SUM(J24,J28,J32,J36,J40,J44,J48,J52,J56,J60,J64,J76,J80,J68,J72)</f>
        <v>13969154</v>
      </c>
      <c r="K20" s="507">
        <f t="shared" si="3"/>
        <v>13949507</v>
      </c>
      <c r="L20" s="507">
        <f t="shared" si="3"/>
        <v>12356</v>
      </c>
      <c r="M20" s="507"/>
      <c r="N20" s="507">
        <f t="shared" si="7"/>
        <v>23387708</v>
      </c>
      <c r="O20" s="507">
        <f t="shared" si="4"/>
        <v>24159628</v>
      </c>
      <c r="P20" s="507">
        <f t="shared" si="4"/>
        <v>58181</v>
      </c>
      <c r="Q20" s="507"/>
    </row>
    <row r="21" spans="2:20" s="461" customFormat="1" ht="8.1" customHeight="1">
      <c r="B21" s="502"/>
      <c r="C21" s="503"/>
      <c r="D21" s="498"/>
      <c r="E21" s="498"/>
      <c r="F21" s="504"/>
      <c r="G21" s="504"/>
      <c r="I21" s="506"/>
      <c r="J21" s="507"/>
      <c r="K21" s="507"/>
      <c r="M21" s="507"/>
      <c r="N21" s="507"/>
      <c r="O21" s="507"/>
      <c r="Q21" s="507"/>
    </row>
    <row r="22" spans="2:20" s="461" customFormat="1" ht="14.1" customHeight="1">
      <c r="B22" s="508" t="s">
        <v>324</v>
      </c>
      <c r="C22" s="509"/>
      <c r="D22" s="498">
        <v>2022</v>
      </c>
      <c r="E22" s="498"/>
      <c r="F22" s="510">
        <f>SUM(J22,N22)</f>
        <v>1103073</v>
      </c>
      <c r="G22" s="510">
        <f>SUM(K22,O22)</f>
        <v>1113063</v>
      </c>
      <c r="H22" s="510">
        <f>SUM(L22,P22)</f>
        <v>9055</v>
      </c>
      <c r="I22" s="511"/>
      <c r="J22" s="512">
        <v>1016973</v>
      </c>
      <c r="K22" s="512">
        <v>1026836</v>
      </c>
      <c r="L22" s="512">
        <v>9055</v>
      </c>
      <c r="M22" s="512"/>
      <c r="N22" s="512">
        <v>86100</v>
      </c>
      <c r="O22" s="512">
        <v>86227</v>
      </c>
      <c r="P22" s="513">
        <v>0</v>
      </c>
      <c r="Q22" s="501"/>
      <c r="R22" s="497"/>
      <c r="S22" s="497"/>
      <c r="T22" s="497"/>
    </row>
    <row r="23" spans="2:20" s="461" customFormat="1" ht="14.1" customHeight="1">
      <c r="B23" s="508"/>
      <c r="C23" s="509"/>
      <c r="D23" s="498">
        <v>2023</v>
      </c>
      <c r="E23" s="498"/>
      <c r="F23" s="510">
        <f t="shared" ref="F23:H24" si="8">SUM(J23,N23)</f>
        <v>1476427</v>
      </c>
      <c r="G23" s="510">
        <f t="shared" si="8"/>
        <v>1533591</v>
      </c>
      <c r="H23" s="510">
        <f t="shared" si="8"/>
        <v>0</v>
      </c>
      <c r="I23" s="511"/>
      <c r="J23" s="512">
        <v>1241671</v>
      </c>
      <c r="K23" s="512">
        <v>1296760</v>
      </c>
      <c r="L23" s="512">
        <v>0</v>
      </c>
      <c r="M23" s="512"/>
      <c r="N23" s="512">
        <v>234756</v>
      </c>
      <c r="O23" s="512">
        <v>236831</v>
      </c>
      <c r="P23" s="513">
        <v>0</v>
      </c>
      <c r="Q23" s="501"/>
      <c r="R23" s="497"/>
      <c r="S23" s="497"/>
      <c r="T23" s="497"/>
    </row>
    <row r="24" spans="2:20" s="461" customFormat="1" ht="14.1" customHeight="1">
      <c r="B24" s="508"/>
      <c r="C24" s="509"/>
      <c r="D24" s="498">
        <v>2024</v>
      </c>
      <c r="E24" s="498"/>
      <c r="F24" s="510">
        <f t="shared" si="8"/>
        <v>1642930</v>
      </c>
      <c r="G24" s="510">
        <f t="shared" si="8"/>
        <v>1717976</v>
      </c>
      <c r="H24" s="510">
        <f t="shared" si="8"/>
        <v>0</v>
      </c>
      <c r="I24" s="511"/>
      <c r="J24" s="512">
        <v>1331539</v>
      </c>
      <c r="K24" s="512">
        <v>1370768</v>
      </c>
      <c r="L24" s="512">
        <v>0</v>
      </c>
      <c r="M24" s="512"/>
      <c r="N24" s="512">
        <v>311391</v>
      </c>
      <c r="O24" s="512">
        <v>347208</v>
      </c>
      <c r="P24" s="513">
        <v>0</v>
      </c>
      <c r="Q24" s="501"/>
      <c r="R24" s="497"/>
      <c r="S24" s="497"/>
      <c r="T24" s="497"/>
    </row>
    <row r="25" spans="2:20" s="461" customFormat="1" ht="8.1" customHeight="1">
      <c r="B25" s="508"/>
      <c r="C25" s="509"/>
      <c r="D25" s="498"/>
      <c r="E25" s="498"/>
      <c r="F25" s="510"/>
      <c r="G25" s="510"/>
      <c r="H25" s="510"/>
      <c r="I25" s="511"/>
      <c r="J25" s="512"/>
      <c r="K25" s="512"/>
      <c r="L25" s="512"/>
      <c r="M25" s="512"/>
      <c r="N25" s="512"/>
      <c r="O25" s="512"/>
      <c r="P25" s="513"/>
      <c r="Q25" s="501"/>
      <c r="R25" s="497"/>
      <c r="S25" s="497"/>
      <c r="T25" s="497"/>
    </row>
    <row r="26" spans="2:20" s="461" customFormat="1" ht="14.1" customHeight="1">
      <c r="B26" s="508" t="s">
        <v>273</v>
      </c>
      <c r="C26" s="509"/>
      <c r="D26" s="498">
        <v>2022</v>
      </c>
      <c r="E26" s="498"/>
      <c r="F26" s="510">
        <f>SUM(J26,N26)</f>
        <v>258779</v>
      </c>
      <c r="G26" s="510">
        <f>SUM(K26,O26)</f>
        <v>268023</v>
      </c>
      <c r="H26" s="510">
        <f>SUM(L26,P26)</f>
        <v>0</v>
      </c>
      <c r="I26" s="511"/>
      <c r="J26" s="512">
        <v>258779</v>
      </c>
      <c r="K26" s="512">
        <v>268023</v>
      </c>
      <c r="L26" s="512">
        <v>0</v>
      </c>
      <c r="M26" s="512"/>
      <c r="N26" s="512">
        <v>0</v>
      </c>
      <c r="O26" s="512">
        <v>0</v>
      </c>
      <c r="P26" s="513">
        <v>0</v>
      </c>
      <c r="Q26" s="501"/>
      <c r="R26" s="497"/>
      <c r="S26" s="497"/>
      <c r="T26" s="497"/>
    </row>
    <row r="27" spans="2:20" s="461" customFormat="1" ht="14.1" customHeight="1">
      <c r="B27" s="508"/>
      <c r="C27" s="509"/>
      <c r="D27" s="498">
        <v>2023</v>
      </c>
      <c r="E27" s="498"/>
      <c r="F27" s="510">
        <f t="shared" ref="F27:H28" si="9">SUM(J27,N27)</f>
        <v>289258</v>
      </c>
      <c r="G27" s="510">
        <f t="shared" si="9"/>
        <v>299513</v>
      </c>
      <c r="H27" s="510">
        <f t="shared" si="9"/>
        <v>0</v>
      </c>
      <c r="I27" s="511"/>
      <c r="J27" s="512">
        <v>289258</v>
      </c>
      <c r="K27" s="512">
        <v>299513</v>
      </c>
      <c r="L27" s="512">
        <v>0</v>
      </c>
      <c r="M27" s="512"/>
      <c r="N27" s="512">
        <v>0</v>
      </c>
      <c r="O27" s="512">
        <v>0</v>
      </c>
      <c r="P27" s="513">
        <v>0</v>
      </c>
      <c r="Q27" s="501"/>
      <c r="R27" s="497"/>
      <c r="S27" s="497"/>
      <c r="T27" s="497"/>
    </row>
    <row r="28" spans="2:20" s="461" customFormat="1" ht="14.1" customHeight="1">
      <c r="B28" s="508"/>
      <c r="C28" s="509"/>
      <c r="D28" s="498">
        <v>2024</v>
      </c>
      <c r="E28" s="498"/>
      <c r="F28" s="510">
        <f t="shared" si="9"/>
        <v>269975</v>
      </c>
      <c r="G28" s="510">
        <f t="shared" si="9"/>
        <v>277246</v>
      </c>
      <c r="H28" s="510">
        <f t="shared" si="9"/>
        <v>129</v>
      </c>
      <c r="I28" s="511"/>
      <c r="J28" s="512">
        <v>269975</v>
      </c>
      <c r="K28" s="512">
        <v>277246</v>
      </c>
      <c r="L28" s="512">
        <v>129</v>
      </c>
      <c r="M28" s="512"/>
      <c r="N28" s="512">
        <v>0</v>
      </c>
      <c r="O28" s="512">
        <v>0</v>
      </c>
      <c r="P28" s="513">
        <v>0</v>
      </c>
      <c r="Q28" s="501"/>
      <c r="R28" s="497"/>
      <c r="S28" s="497"/>
      <c r="T28" s="497"/>
    </row>
    <row r="29" spans="2:20" s="461" customFormat="1" ht="8.1" customHeight="1">
      <c r="B29" s="508"/>
      <c r="C29" s="509"/>
      <c r="D29" s="498"/>
      <c r="E29" s="498"/>
      <c r="F29" s="510"/>
      <c r="G29" s="510"/>
      <c r="H29" s="510"/>
      <c r="I29" s="511"/>
      <c r="J29" s="512"/>
      <c r="K29" s="512"/>
      <c r="L29" s="512"/>
      <c r="M29" s="512"/>
      <c r="N29" s="512"/>
      <c r="O29" s="512"/>
      <c r="P29" s="513"/>
      <c r="Q29" s="501"/>
      <c r="R29" s="497"/>
      <c r="S29" s="497"/>
      <c r="T29" s="497"/>
    </row>
    <row r="30" spans="2:20" s="461" customFormat="1" ht="14.1" customHeight="1">
      <c r="B30" s="508" t="s">
        <v>274</v>
      </c>
      <c r="C30" s="509"/>
      <c r="D30" s="498">
        <v>2022</v>
      </c>
      <c r="E30" s="498"/>
      <c r="F30" s="510">
        <f>SUM(J30,N30)</f>
        <v>1120280</v>
      </c>
      <c r="G30" s="510">
        <f>SUM(K30,O30)</f>
        <v>1120136</v>
      </c>
      <c r="H30" s="510">
        <f>SUM(L30,P30)</f>
        <v>1590</v>
      </c>
      <c r="I30" s="511"/>
      <c r="J30" s="512">
        <v>1077153</v>
      </c>
      <c r="K30" s="512">
        <v>1075349</v>
      </c>
      <c r="L30" s="512">
        <v>1590</v>
      </c>
      <c r="M30" s="512"/>
      <c r="N30" s="512">
        <v>43127</v>
      </c>
      <c r="O30" s="512">
        <v>44787</v>
      </c>
      <c r="P30" s="513">
        <v>0</v>
      </c>
      <c r="Q30" s="501"/>
      <c r="R30" s="497"/>
      <c r="S30" s="497"/>
      <c r="T30" s="497"/>
    </row>
    <row r="31" spans="2:20" s="461" customFormat="1" ht="14.1" customHeight="1">
      <c r="B31" s="508"/>
      <c r="C31" s="509"/>
      <c r="D31" s="498">
        <v>2023</v>
      </c>
      <c r="E31" s="498"/>
      <c r="F31" s="510">
        <f t="shared" ref="F31:H32" si="10">SUM(J31,N31)</f>
        <v>1247331</v>
      </c>
      <c r="G31" s="510">
        <f t="shared" si="10"/>
        <v>1254463</v>
      </c>
      <c r="H31" s="510">
        <f t="shared" si="10"/>
        <v>2107</v>
      </c>
      <c r="I31" s="511"/>
      <c r="J31" s="512">
        <v>1138630</v>
      </c>
      <c r="K31" s="512">
        <v>1144047</v>
      </c>
      <c r="L31" s="512">
        <v>1912</v>
      </c>
      <c r="M31" s="512"/>
      <c r="N31" s="512">
        <v>108701</v>
      </c>
      <c r="O31" s="512">
        <v>110416</v>
      </c>
      <c r="P31" s="513">
        <v>195</v>
      </c>
      <c r="Q31" s="501"/>
      <c r="R31" s="497"/>
      <c r="S31" s="497"/>
      <c r="T31" s="497"/>
    </row>
    <row r="32" spans="2:20" s="461" customFormat="1" ht="14.1" customHeight="1">
      <c r="B32" s="508"/>
      <c r="C32" s="509"/>
      <c r="D32" s="498">
        <v>2024</v>
      </c>
      <c r="E32" s="498"/>
      <c r="F32" s="510">
        <f t="shared" si="10"/>
        <v>1267896</v>
      </c>
      <c r="G32" s="510">
        <f t="shared" si="10"/>
        <v>1279777</v>
      </c>
      <c r="H32" s="510">
        <f t="shared" si="10"/>
        <v>559</v>
      </c>
      <c r="I32" s="511"/>
      <c r="J32" s="512">
        <v>1131273</v>
      </c>
      <c r="K32" s="512">
        <v>1135799</v>
      </c>
      <c r="L32" s="512">
        <v>559</v>
      </c>
      <c r="M32" s="512"/>
      <c r="N32" s="512">
        <v>136623</v>
      </c>
      <c r="O32" s="512">
        <v>143978</v>
      </c>
      <c r="P32" s="513">
        <v>0</v>
      </c>
      <c r="Q32" s="501"/>
      <c r="R32" s="497"/>
      <c r="S32" s="497"/>
      <c r="T32" s="497"/>
    </row>
    <row r="33" spans="2:20" s="461" customFormat="1" ht="8.1" customHeight="1">
      <c r="B33" s="508"/>
      <c r="C33" s="509"/>
      <c r="D33" s="498"/>
      <c r="E33" s="498"/>
      <c r="F33" s="510"/>
      <c r="G33" s="510"/>
      <c r="H33" s="510"/>
      <c r="I33" s="511"/>
      <c r="J33" s="512"/>
      <c r="K33" s="512"/>
      <c r="L33" s="512"/>
      <c r="M33" s="512"/>
      <c r="N33" s="512"/>
      <c r="O33" s="512"/>
      <c r="P33" s="513"/>
      <c r="Q33" s="501"/>
      <c r="R33" s="497"/>
      <c r="S33" s="497"/>
      <c r="T33" s="497"/>
    </row>
    <row r="34" spans="2:20" s="461" customFormat="1" ht="14.1" customHeight="1">
      <c r="B34" s="508" t="s">
        <v>275</v>
      </c>
      <c r="C34" s="509"/>
      <c r="D34" s="498">
        <v>2022</v>
      </c>
      <c r="E34" s="498"/>
      <c r="F34" s="510">
        <f>SUM(J34,N34)</f>
        <v>687823</v>
      </c>
      <c r="G34" s="510">
        <f>SUM(K34,O34)</f>
        <v>697080</v>
      </c>
      <c r="H34" s="510">
        <f>SUM(L34,P34)</f>
        <v>0</v>
      </c>
      <c r="I34" s="511"/>
      <c r="J34" s="512">
        <v>687823</v>
      </c>
      <c r="K34" s="512">
        <v>697080</v>
      </c>
      <c r="L34" s="512">
        <v>0</v>
      </c>
      <c r="M34" s="512"/>
      <c r="N34" s="512">
        <v>0</v>
      </c>
      <c r="O34" s="512">
        <v>0</v>
      </c>
      <c r="P34" s="513">
        <v>0</v>
      </c>
      <c r="Q34" s="501"/>
      <c r="R34" s="509"/>
      <c r="S34" s="501"/>
      <c r="T34" s="514"/>
    </row>
    <row r="35" spans="2:20" s="461" customFormat="1" ht="14.1" customHeight="1">
      <c r="B35" s="508"/>
      <c r="C35" s="509"/>
      <c r="D35" s="498">
        <v>2023</v>
      </c>
      <c r="E35" s="498"/>
      <c r="F35" s="510">
        <f t="shared" ref="F35:H36" si="11">SUM(J35,N35)</f>
        <v>788837</v>
      </c>
      <c r="G35" s="510">
        <f t="shared" si="11"/>
        <v>794451</v>
      </c>
      <c r="H35" s="510">
        <f t="shared" si="11"/>
        <v>0</v>
      </c>
      <c r="I35" s="511"/>
      <c r="J35" s="512">
        <v>788837</v>
      </c>
      <c r="K35" s="512">
        <v>794451</v>
      </c>
      <c r="L35" s="512">
        <v>0</v>
      </c>
      <c r="M35" s="512"/>
      <c r="N35" s="512">
        <v>0</v>
      </c>
      <c r="O35" s="512">
        <v>0</v>
      </c>
      <c r="P35" s="513">
        <v>0</v>
      </c>
      <c r="Q35" s="501"/>
      <c r="R35" s="509"/>
      <c r="S35" s="501"/>
      <c r="T35" s="514"/>
    </row>
    <row r="36" spans="2:20" s="461" customFormat="1" ht="14.1" customHeight="1">
      <c r="B36" s="508"/>
      <c r="C36" s="509"/>
      <c r="D36" s="498">
        <v>2024</v>
      </c>
      <c r="E36" s="498"/>
      <c r="F36" s="510">
        <f t="shared" si="11"/>
        <v>735207</v>
      </c>
      <c r="G36" s="510">
        <f t="shared" si="11"/>
        <v>744160</v>
      </c>
      <c r="H36" s="510">
        <f t="shared" si="11"/>
        <v>0</v>
      </c>
      <c r="I36" s="511"/>
      <c r="J36" s="512">
        <v>735207</v>
      </c>
      <c r="K36" s="512">
        <v>744160</v>
      </c>
      <c r="L36" s="512">
        <v>0</v>
      </c>
      <c r="M36" s="512"/>
      <c r="N36" s="512">
        <v>0</v>
      </c>
      <c r="O36" s="512">
        <v>0</v>
      </c>
      <c r="P36" s="513">
        <v>0</v>
      </c>
      <c r="Q36" s="501"/>
      <c r="R36" s="509"/>
      <c r="S36" s="501"/>
      <c r="T36" s="514"/>
    </row>
    <row r="37" spans="2:20" s="461" customFormat="1" ht="8.1" customHeight="1">
      <c r="B37" s="508"/>
      <c r="C37" s="509"/>
      <c r="D37" s="498"/>
      <c r="E37" s="498"/>
      <c r="F37" s="510"/>
      <c r="G37" s="510"/>
      <c r="H37" s="510"/>
      <c r="I37" s="511"/>
      <c r="J37" s="512"/>
      <c r="K37" s="512"/>
      <c r="L37" s="512"/>
      <c r="M37" s="512"/>
      <c r="N37" s="512"/>
      <c r="O37" s="512"/>
      <c r="P37" s="513"/>
      <c r="Q37" s="501"/>
      <c r="R37" s="509"/>
      <c r="S37" s="501"/>
      <c r="T37" s="514"/>
    </row>
    <row r="38" spans="2:20" s="461" customFormat="1" ht="14.1" customHeight="1">
      <c r="B38" s="508" t="s">
        <v>5</v>
      </c>
      <c r="C38" s="509"/>
      <c r="D38" s="498">
        <v>2022</v>
      </c>
      <c r="E38" s="498"/>
      <c r="F38" s="510">
        <f>SUM(J38,N38)</f>
        <v>9781</v>
      </c>
      <c r="G38" s="510">
        <f>SUM(K38,O38)</f>
        <v>9040</v>
      </c>
      <c r="H38" s="510">
        <f>SUM(L38,P38)</f>
        <v>0</v>
      </c>
      <c r="I38" s="511"/>
      <c r="J38" s="512">
        <v>4385</v>
      </c>
      <c r="K38" s="512">
        <v>4675</v>
      </c>
      <c r="L38" s="512">
        <v>0</v>
      </c>
      <c r="M38" s="512"/>
      <c r="N38" s="512">
        <v>5396</v>
      </c>
      <c r="O38" s="512">
        <v>4365</v>
      </c>
      <c r="P38" s="513">
        <v>0</v>
      </c>
      <c r="Q38" s="501"/>
      <c r="R38" s="509"/>
      <c r="S38" s="501"/>
      <c r="T38" s="514"/>
    </row>
    <row r="39" spans="2:20" s="461" customFormat="1" ht="14.1" customHeight="1">
      <c r="B39" s="508"/>
      <c r="C39" s="509"/>
      <c r="D39" s="498">
        <v>2023</v>
      </c>
      <c r="E39" s="498"/>
      <c r="F39" s="510">
        <f t="shared" ref="F39:H40" si="12">SUM(J39,N39)</f>
        <v>12088</v>
      </c>
      <c r="G39" s="510">
        <f t="shared" si="12"/>
        <v>11401</v>
      </c>
      <c r="H39" s="510">
        <f t="shared" si="12"/>
        <v>0</v>
      </c>
      <c r="I39" s="511"/>
      <c r="J39" s="512">
        <v>5020</v>
      </c>
      <c r="K39" s="512">
        <v>5181</v>
      </c>
      <c r="L39" s="512">
        <v>0</v>
      </c>
      <c r="M39" s="512"/>
      <c r="N39" s="512">
        <v>7068</v>
      </c>
      <c r="O39" s="512">
        <v>6220</v>
      </c>
      <c r="P39" s="513">
        <v>0</v>
      </c>
      <c r="Q39" s="501"/>
      <c r="R39" s="509"/>
      <c r="S39" s="501"/>
      <c r="T39" s="514"/>
    </row>
    <row r="40" spans="2:20" s="461" customFormat="1" ht="14.1" customHeight="1">
      <c r="B40" s="508"/>
      <c r="C40" s="509"/>
      <c r="D40" s="498">
        <v>2024</v>
      </c>
      <c r="E40" s="498"/>
      <c r="F40" s="510">
        <f t="shared" si="12"/>
        <v>4710</v>
      </c>
      <c r="G40" s="510">
        <f t="shared" si="12"/>
        <v>4989</v>
      </c>
      <c r="H40" s="510">
        <f t="shared" si="12"/>
        <v>0</v>
      </c>
      <c r="I40" s="511"/>
      <c r="J40" s="512">
        <v>0</v>
      </c>
      <c r="K40" s="512">
        <v>0</v>
      </c>
      <c r="L40" s="512">
        <v>0</v>
      </c>
      <c r="M40" s="512"/>
      <c r="N40" s="512">
        <v>4710</v>
      </c>
      <c r="O40" s="512">
        <v>4989</v>
      </c>
      <c r="P40" s="513">
        <v>0</v>
      </c>
      <c r="Q40" s="501"/>
      <c r="R40" s="509"/>
      <c r="S40" s="501"/>
      <c r="T40" s="514"/>
    </row>
    <row r="41" spans="2:20" s="461" customFormat="1" ht="8.1" customHeight="1">
      <c r="B41" s="508"/>
      <c r="C41" s="509"/>
      <c r="D41" s="498"/>
      <c r="E41" s="498"/>
      <c r="F41" s="510"/>
      <c r="G41" s="510"/>
      <c r="H41" s="510"/>
      <c r="I41" s="511"/>
      <c r="J41" s="512"/>
      <c r="K41" s="512"/>
      <c r="L41" s="512"/>
      <c r="M41" s="512"/>
      <c r="N41" s="512"/>
      <c r="O41" s="512"/>
      <c r="P41" s="513"/>
      <c r="Q41" s="501"/>
      <c r="R41" s="509"/>
      <c r="S41" s="501"/>
      <c r="T41" s="514"/>
    </row>
    <row r="42" spans="2:20" s="461" customFormat="1" ht="14.1" customHeight="1">
      <c r="B42" s="508" t="s">
        <v>276</v>
      </c>
      <c r="C42" s="509"/>
      <c r="D42" s="498">
        <v>2022</v>
      </c>
      <c r="E42" s="498"/>
      <c r="F42" s="510">
        <f>SUM(J42,N42)</f>
        <v>50515</v>
      </c>
      <c r="G42" s="510">
        <f>SUM(K42,O42)</f>
        <v>53446</v>
      </c>
      <c r="H42" s="510">
        <f>SUM(L42,P42)</f>
        <v>0</v>
      </c>
      <c r="I42" s="511"/>
      <c r="J42" s="512">
        <v>48926</v>
      </c>
      <c r="K42" s="512">
        <v>51710</v>
      </c>
      <c r="L42" s="512">
        <v>0</v>
      </c>
      <c r="M42" s="512"/>
      <c r="N42" s="512">
        <v>1589</v>
      </c>
      <c r="O42" s="512">
        <v>1736</v>
      </c>
      <c r="P42" s="513">
        <v>0</v>
      </c>
      <c r="Q42" s="501"/>
      <c r="R42" s="509"/>
      <c r="S42" s="501"/>
      <c r="T42" s="514"/>
    </row>
    <row r="43" spans="2:20" s="461" customFormat="1" ht="14.1" customHeight="1">
      <c r="B43" s="508"/>
      <c r="C43" s="509"/>
      <c r="D43" s="498">
        <v>2023</v>
      </c>
      <c r="E43" s="498"/>
      <c r="F43" s="510">
        <f t="shared" ref="F43:H44" si="13">SUM(J43,N43)</f>
        <v>86548</v>
      </c>
      <c r="G43" s="510">
        <f t="shared" si="13"/>
        <v>89552</v>
      </c>
      <c r="H43" s="510">
        <f t="shared" si="13"/>
        <v>0</v>
      </c>
      <c r="I43" s="511"/>
      <c r="J43" s="512">
        <v>70935</v>
      </c>
      <c r="K43" s="512">
        <v>71085</v>
      </c>
      <c r="L43" s="512">
        <v>0</v>
      </c>
      <c r="M43" s="512"/>
      <c r="N43" s="512">
        <v>15613</v>
      </c>
      <c r="O43" s="512">
        <v>18467</v>
      </c>
      <c r="P43" s="513">
        <v>0</v>
      </c>
      <c r="Q43" s="501"/>
      <c r="R43" s="509"/>
      <c r="S43" s="501"/>
      <c r="T43" s="514"/>
    </row>
    <row r="44" spans="2:20" s="461" customFormat="1" ht="14.1" customHeight="1">
      <c r="B44" s="508"/>
      <c r="C44" s="509"/>
      <c r="D44" s="498">
        <v>2024</v>
      </c>
      <c r="E44" s="498"/>
      <c r="F44" s="510">
        <f t="shared" si="13"/>
        <v>86513</v>
      </c>
      <c r="G44" s="510">
        <f t="shared" si="13"/>
        <v>90693</v>
      </c>
      <c r="H44" s="510">
        <f t="shared" si="13"/>
        <v>0</v>
      </c>
      <c r="I44" s="511"/>
      <c r="J44" s="512">
        <v>69144</v>
      </c>
      <c r="K44" s="512">
        <v>70735</v>
      </c>
      <c r="L44" s="512">
        <v>0</v>
      </c>
      <c r="M44" s="512"/>
      <c r="N44" s="512">
        <v>17369</v>
      </c>
      <c r="O44" s="512">
        <v>19958</v>
      </c>
      <c r="P44" s="513">
        <v>0</v>
      </c>
      <c r="Q44" s="501"/>
      <c r="R44" s="509"/>
      <c r="S44" s="501"/>
      <c r="T44" s="514"/>
    </row>
    <row r="45" spans="2:20" s="461" customFormat="1" ht="8.1" customHeight="1">
      <c r="B45" s="508"/>
      <c r="C45" s="509"/>
      <c r="D45" s="498"/>
      <c r="E45" s="498"/>
      <c r="F45" s="510"/>
      <c r="G45" s="510"/>
      <c r="H45" s="510"/>
      <c r="I45" s="511"/>
      <c r="J45" s="512"/>
      <c r="K45" s="512"/>
      <c r="L45" s="512"/>
      <c r="M45" s="512"/>
      <c r="N45" s="512"/>
      <c r="O45" s="512"/>
      <c r="P45" s="513"/>
      <c r="Q45" s="501"/>
      <c r="R45" s="509"/>
      <c r="S45" s="501"/>
      <c r="T45" s="514"/>
    </row>
    <row r="46" spans="2:20" s="461" customFormat="1" ht="14.1" customHeight="1">
      <c r="B46" s="508" t="s">
        <v>277</v>
      </c>
      <c r="C46" s="509"/>
      <c r="D46" s="498">
        <v>2022</v>
      </c>
      <c r="E46" s="498"/>
      <c r="F46" s="510">
        <f>SUM(J46,N46)</f>
        <v>2718</v>
      </c>
      <c r="G46" s="510">
        <f>SUM(K46,O46)</f>
        <v>2850</v>
      </c>
      <c r="H46" s="510">
        <f>SUM(L46,P46)</f>
        <v>0</v>
      </c>
      <c r="I46" s="511"/>
      <c r="J46" s="512">
        <v>2705</v>
      </c>
      <c r="K46" s="512">
        <v>2829</v>
      </c>
      <c r="L46" s="512">
        <v>0</v>
      </c>
      <c r="M46" s="512"/>
      <c r="N46" s="512">
        <v>13</v>
      </c>
      <c r="O46" s="512">
        <v>21</v>
      </c>
      <c r="P46" s="513">
        <v>0</v>
      </c>
      <c r="Q46" s="501"/>
      <c r="R46" s="509"/>
      <c r="S46" s="501"/>
      <c r="T46" s="514"/>
    </row>
    <row r="47" spans="2:20" s="461" customFormat="1" ht="14.1" customHeight="1">
      <c r="B47" s="508"/>
      <c r="C47" s="509"/>
      <c r="D47" s="498">
        <v>2023</v>
      </c>
      <c r="E47" s="498"/>
      <c r="F47" s="510">
        <f t="shared" ref="F47:H48" si="14">SUM(J47,N47)</f>
        <v>2417</v>
      </c>
      <c r="G47" s="510">
        <f t="shared" si="14"/>
        <v>2547</v>
      </c>
      <c r="H47" s="510">
        <f t="shared" si="14"/>
        <v>0</v>
      </c>
      <c r="I47" s="511" t="s">
        <v>45</v>
      </c>
      <c r="J47" s="512">
        <v>2331</v>
      </c>
      <c r="K47" s="512">
        <v>2455</v>
      </c>
      <c r="L47" s="512">
        <v>0</v>
      </c>
      <c r="M47" s="512"/>
      <c r="N47" s="512">
        <v>86</v>
      </c>
      <c r="O47" s="512">
        <v>92</v>
      </c>
      <c r="P47" s="513">
        <v>0</v>
      </c>
      <c r="Q47" s="501"/>
      <c r="R47" s="509"/>
      <c r="S47" s="501"/>
      <c r="T47" s="514"/>
    </row>
    <row r="48" spans="2:20" s="461" customFormat="1" ht="14.1" customHeight="1">
      <c r="B48" s="508"/>
      <c r="C48" s="509"/>
      <c r="D48" s="498">
        <v>2024</v>
      </c>
      <c r="E48" s="498"/>
      <c r="F48" s="510">
        <f t="shared" si="14"/>
        <v>0</v>
      </c>
      <c r="G48" s="510">
        <f t="shared" si="14"/>
        <v>0</v>
      </c>
      <c r="H48" s="510">
        <f t="shared" si="14"/>
        <v>0</v>
      </c>
      <c r="I48" s="511"/>
      <c r="J48" s="512">
        <v>0</v>
      </c>
      <c r="K48" s="512">
        <v>0</v>
      </c>
      <c r="L48" s="512">
        <v>0</v>
      </c>
      <c r="M48" s="512"/>
      <c r="N48" s="512">
        <v>0</v>
      </c>
      <c r="O48" s="512">
        <v>0</v>
      </c>
      <c r="P48" s="513">
        <v>0</v>
      </c>
      <c r="Q48" s="501"/>
      <c r="R48" s="509"/>
      <c r="S48" s="501"/>
      <c r="T48" s="514"/>
    </row>
    <row r="49" spans="2:20" s="461" customFormat="1" ht="8.1" customHeight="1">
      <c r="B49" s="508"/>
      <c r="C49" s="509"/>
      <c r="D49" s="498"/>
      <c r="E49" s="498"/>
      <c r="F49" s="510"/>
      <c r="G49" s="510"/>
      <c r="H49" s="510"/>
      <c r="I49" s="511"/>
      <c r="J49" s="512"/>
      <c r="K49" s="512"/>
      <c r="L49" s="512"/>
      <c r="M49" s="512"/>
      <c r="N49" s="512"/>
      <c r="O49" s="512"/>
      <c r="P49" s="513"/>
      <c r="Q49" s="501"/>
      <c r="R49" s="502"/>
      <c r="S49" s="507"/>
      <c r="T49" s="514"/>
    </row>
    <row r="50" spans="2:20" s="461" customFormat="1" ht="14.1" customHeight="1">
      <c r="B50" s="508" t="s">
        <v>9</v>
      </c>
      <c r="C50" s="509"/>
      <c r="D50" s="498">
        <v>2022</v>
      </c>
      <c r="E50" s="498"/>
      <c r="F50" s="510">
        <f>SUM(J50,N50)</f>
        <v>2134199</v>
      </c>
      <c r="G50" s="510">
        <f>SUM(K50,O50)</f>
        <v>2140924</v>
      </c>
      <c r="H50" s="510">
        <f>SUM(L50,P50)</f>
        <v>6092</v>
      </c>
      <c r="I50" s="511"/>
      <c r="J50" s="512">
        <v>1503713</v>
      </c>
      <c r="K50" s="512">
        <v>1503011</v>
      </c>
      <c r="L50" s="512">
        <v>5967</v>
      </c>
      <c r="M50" s="512"/>
      <c r="N50" s="512">
        <v>630486</v>
      </c>
      <c r="O50" s="512">
        <v>637913</v>
      </c>
      <c r="P50" s="513">
        <v>125</v>
      </c>
      <c r="Q50" s="501"/>
      <c r="R50" s="502"/>
      <c r="S50" s="507"/>
      <c r="T50" s="514"/>
    </row>
    <row r="51" spans="2:20" s="461" customFormat="1" ht="14.1" customHeight="1">
      <c r="B51" s="508"/>
      <c r="C51" s="509"/>
      <c r="D51" s="498">
        <v>2023</v>
      </c>
      <c r="E51" s="498"/>
      <c r="F51" s="510">
        <f t="shared" ref="F51:H52" si="15">SUM(J51,N51)</f>
        <v>3373856</v>
      </c>
      <c r="G51" s="510">
        <f t="shared" si="15"/>
        <v>3406163</v>
      </c>
      <c r="H51" s="510">
        <f t="shared" si="15"/>
        <v>9693</v>
      </c>
      <c r="I51" s="511"/>
      <c r="J51" s="512">
        <v>1784274</v>
      </c>
      <c r="K51" s="512">
        <v>1800230</v>
      </c>
      <c r="L51" s="512">
        <v>8809</v>
      </c>
      <c r="M51" s="512"/>
      <c r="N51" s="512">
        <v>1589582</v>
      </c>
      <c r="O51" s="512">
        <v>1605933</v>
      </c>
      <c r="P51" s="513">
        <v>884</v>
      </c>
      <c r="Q51" s="501"/>
      <c r="R51" s="509"/>
      <c r="S51" s="501"/>
      <c r="T51" s="514"/>
    </row>
    <row r="52" spans="2:20" s="461" customFormat="1" ht="14.1" customHeight="1">
      <c r="B52" s="508"/>
      <c r="C52" s="509"/>
      <c r="D52" s="498">
        <v>2024</v>
      </c>
      <c r="E52" s="498"/>
      <c r="F52" s="510">
        <f t="shared" si="15"/>
        <v>3789671</v>
      </c>
      <c r="G52" s="510">
        <f t="shared" si="15"/>
        <v>3861185</v>
      </c>
      <c r="H52" s="510">
        <f t="shared" si="15"/>
        <v>18294</v>
      </c>
      <c r="I52" s="511"/>
      <c r="J52" s="512">
        <v>1820050</v>
      </c>
      <c r="K52" s="512">
        <v>1838233</v>
      </c>
      <c r="L52" s="512">
        <v>11244</v>
      </c>
      <c r="M52" s="512"/>
      <c r="N52" s="512">
        <v>1969621</v>
      </c>
      <c r="O52" s="512">
        <v>2022952</v>
      </c>
      <c r="P52" s="513">
        <v>7050</v>
      </c>
      <c r="Q52" s="501"/>
      <c r="R52" s="509"/>
      <c r="S52" s="501"/>
      <c r="T52" s="514"/>
    </row>
    <row r="53" spans="2:20" s="461" customFormat="1" ht="8.1" customHeight="1">
      <c r="B53" s="508"/>
      <c r="C53" s="509"/>
      <c r="D53" s="498"/>
      <c r="E53" s="498"/>
      <c r="F53" s="510"/>
      <c r="G53" s="510"/>
      <c r="H53" s="510"/>
      <c r="I53" s="511"/>
      <c r="J53" s="512"/>
      <c r="K53" s="512"/>
      <c r="L53" s="512"/>
      <c r="M53" s="512"/>
      <c r="N53" s="512"/>
      <c r="O53" s="512"/>
      <c r="P53" s="513"/>
      <c r="Q53" s="501"/>
      <c r="R53" s="497"/>
      <c r="S53" s="497"/>
      <c r="T53" s="497"/>
    </row>
    <row r="54" spans="2:20" s="461" customFormat="1" ht="14.1" customHeight="1">
      <c r="B54" s="508" t="s">
        <v>278</v>
      </c>
      <c r="C54" s="509"/>
      <c r="D54" s="498">
        <v>2022</v>
      </c>
      <c r="E54" s="498"/>
      <c r="F54" s="510">
        <f>SUM(J54,N54)</f>
        <v>162357</v>
      </c>
      <c r="G54" s="510">
        <f>SUM(K54,O54)</f>
        <v>171808</v>
      </c>
      <c r="H54" s="510">
        <f>SUM(L54,P54)</f>
        <v>0</v>
      </c>
      <c r="I54" s="511"/>
      <c r="J54" s="512">
        <v>63242</v>
      </c>
      <c r="K54" s="512">
        <v>64519</v>
      </c>
      <c r="L54" s="512">
        <v>0</v>
      </c>
      <c r="M54" s="512"/>
      <c r="N54" s="512">
        <v>99115</v>
      </c>
      <c r="O54" s="512">
        <v>107289</v>
      </c>
      <c r="P54" s="513">
        <v>0</v>
      </c>
      <c r="Q54" s="501"/>
      <c r="R54" s="497"/>
      <c r="S54" s="497"/>
      <c r="T54" s="497"/>
    </row>
    <row r="55" spans="2:20" s="461" customFormat="1" ht="14.1" customHeight="1">
      <c r="B55" s="508"/>
      <c r="C55" s="509"/>
      <c r="D55" s="498">
        <v>2023</v>
      </c>
      <c r="E55" s="498"/>
      <c r="F55" s="510">
        <f t="shared" ref="F55:H56" si="16">SUM(J55,N55)</f>
        <v>249561</v>
      </c>
      <c r="G55" s="510">
        <f t="shared" si="16"/>
        <v>267599</v>
      </c>
      <c r="H55" s="510">
        <f t="shared" si="16"/>
        <v>0</v>
      </c>
      <c r="I55" s="511"/>
      <c r="J55" s="512">
        <v>66309</v>
      </c>
      <c r="K55" s="512">
        <v>65867</v>
      </c>
      <c r="L55" s="512">
        <v>0</v>
      </c>
      <c r="M55" s="512"/>
      <c r="N55" s="512">
        <v>183252</v>
      </c>
      <c r="O55" s="512">
        <v>201732</v>
      </c>
      <c r="P55" s="513">
        <v>0</v>
      </c>
      <c r="Q55" s="501"/>
      <c r="R55" s="497"/>
      <c r="S55" s="497"/>
      <c r="T55" s="497"/>
    </row>
    <row r="56" spans="2:20" s="461" customFormat="1" ht="14.1" customHeight="1">
      <c r="B56" s="508"/>
      <c r="C56" s="509"/>
      <c r="D56" s="498">
        <v>2024</v>
      </c>
      <c r="E56" s="498"/>
      <c r="F56" s="510">
        <f t="shared" si="16"/>
        <v>258846</v>
      </c>
      <c r="G56" s="510">
        <f t="shared" si="16"/>
        <v>282453</v>
      </c>
      <c r="H56" s="510">
        <f t="shared" si="16"/>
        <v>0</v>
      </c>
      <c r="I56" s="511"/>
      <c r="J56" s="512">
        <v>72079</v>
      </c>
      <c r="K56" s="512">
        <v>70903</v>
      </c>
      <c r="L56" s="512">
        <v>0</v>
      </c>
      <c r="M56" s="512"/>
      <c r="N56" s="512">
        <v>186767</v>
      </c>
      <c r="O56" s="512">
        <v>211550</v>
      </c>
      <c r="P56" s="513">
        <v>0</v>
      </c>
      <c r="Q56" s="501"/>
      <c r="R56" s="497"/>
      <c r="S56" s="497"/>
      <c r="T56" s="497"/>
    </row>
    <row r="57" spans="2:20" s="461" customFormat="1" ht="8.1" customHeight="1">
      <c r="B57" s="508"/>
      <c r="C57" s="509"/>
      <c r="D57" s="498"/>
      <c r="E57" s="498"/>
      <c r="F57" s="510"/>
      <c r="G57" s="510"/>
      <c r="H57" s="510"/>
      <c r="I57" s="511"/>
      <c r="J57" s="512"/>
      <c r="K57" s="512"/>
      <c r="L57" s="512"/>
      <c r="M57" s="512"/>
      <c r="N57" s="512"/>
      <c r="O57" s="512"/>
      <c r="P57" s="513"/>
      <c r="Q57" s="501"/>
      <c r="R57" s="497"/>
      <c r="S57" s="497"/>
      <c r="T57" s="497"/>
    </row>
    <row r="58" spans="2:20" s="461" customFormat="1" ht="14.1" customHeight="1">
      <c r="B58" s="508" t="s">
        <v>279</v>
      </c>
      <c r="C58" s="509"/>
      <c r="D58" s="498">
        <v>2022</v>
      </c>
      <c r="E58" s="498"/>
      <c r="F58" s="510">
        <f>SUM(J58,N58)</f>
        <v>208</v>
      </c>
      <c r="G58" s="510">
        <f>SUM(K58,O58)</f>
        <v>185</v>
      </c>
      <c r="H58" s="510">
        <f>SUM(L58,P58)</f>
        <v>0</v>
      </c>
      <c r="I58" s="511"/>
      <c r="J58" s="512">
        <v>208</v>
      </c>
      <c r="K58" s="512">
        <v>185</v>
      </c>
      <c r="L58" s="512">
        <v>0</v>
      </c>
      <c r="M58" s="512"/>
      <c r="N58" s="512">
        <v>0</v>
      </c>
      <c r="O58" s="512">
        <v>0</v>
      </c>
      <c r="P58" s="513">
        <v>0</v>
      </c>
      <c r="Q58" s="501"/>
      <c r="R58" s="497"/>
      <c r="S58" s="497"/>
      <c r="T58" s="497"/>
    </row>
    <row r="59" spans="2:20" s="461" customFormat="1" ht="14.1" customHeight="1">
      <c r="B59" s="508"/>
      <c r="C59" s="509"/>
      <c r="D59" s="498">
        <v>2023</v>
      </c>
      <c r="E59" s="498"/>
      <c r="F59" s="510">
        <f t="shared" ref="F59:H60" si="17">SUM(J59,N59)</f>
        <v>0</v>
      </c>
      <c r="G59" s="510">
        <f t="shared" si="17"/>
        <v>0</v>
      </c>
      <c r="H59" s="510">
        <f t="shared" si="17"/>
        <v>0</v>
      </c>
      <c r="I59" s="511"/>
      <c r="J59" s="512">
        <v>0</v>
      </c>
      <c r="K59" s="512">
        <v>0</v>
      </c>
      <c r="L59" s="512">
        <v>0</v>
      </c>
      <c r="M59" s="512"/>
      <c r="N59" s="512">
        <v>0</v>
      </c>
      <c r="O59" s="512">
        <v>0</v>
      </c>
      <c r="P59" s="513">
        <v>0</v>
      </c>
      <c r="Q59" s="501"/>
      <c r="R59" s="497"/>
      <c r="S59" s="497"/>
      <c r="T59" s="497"/>
    </row>
    <row r="60" spans="2:20" s="461" customFormat="1" ht="14.1" customHeight="1">
      <c r="B60" s="508"/>
      <c r="C60" s="509"/>
      <c r="D60" s="498">
        <v>2024</v>
      </c>
      <c r="E60" s="498"/>
      <c r="F60" s="510">
        <f t="shared" si="17"/>
        <v>0</v>
      </c>
      <c r="G60" s="510">
        <f t="shared" si="17"/>
        <v>0</v>
      </c>
      <c r="H60" s="510">
        <f t="shared" si="17"/>
        <v>0</v>
      </c>
      <c r="I60" s="511"/>
      <c r="J60" s="512">
        <v>0</v>
      </c>
      <c r="K60" s="512">
        <v>0</v>
      </c>
      <c r="L60" s="512">
        <v>0</v>
      </c>
      <c r="M60" s="512"/>
      <c r="N60" s="512">
        <v>0</v>
      </c>
      <c r="O60" s="512">
        <v>0</v>
      </c>
      <c r="P60" s="513">
        <v>0</v>
      </c>
      <c r="Q60" s="501"/>
      <c r="R60" s="497"/>
      <c r="S60" s="497"/>
      <c r="T60" s="497"/>
    </row>
    <row r="61" spans="2:20" s="461" customFormat="1" ht="8.1" customHeight="1">
      <c r="B61" s="508"/>
      <c r="C61" s="509"/>
      <c r="D61" s="498"/>
      <c r="E61" s="498"/>
      <c r="F61" s="510"/>
      <c r="G61" s="510"/>
      <c r="H61" s="510"/>
      <c r="I61" s="511"/>
      <c r="J61" s="512"/>
      <c r="K61" s="512"/>
      <c r="L61" s="512"/>
      <c r="M61" s="512"/>
      <c r="N61" s="512"/>
      <c r="O61" s="512"/>
      <c r="P61" s="513"/>
      <c r="Q61" s="501"/>
    </row>
    <row r="62" spans="2:20" s="461" customFormat="1" ht="14.1" customHeight="1">
      <c r="B62" s="508" t="s">
        <v>280</v>
      </c>
      <c r="C62" s="509"/>
      <c r="D62" s="498">
        <v>2022</v>
      </c>
      <c r="E62" s="498"/>
      <c r="F62" s="510">
        <f>SUM(J62,N62)</f>
        <v>777316</v>
      </c>
      <c r="G62" s="510">
        <f>SUM(K62,O62)</f>
        <v>769937</v>
      </c>
      <c r="H62" s="510">
        <f>SUM(L62,P62)</f>
        <v>895</v>
      </c>
      <c r="I62" s="511"/>
      <c r="J62" s="512">
        <v>727723</v>
      </c>
      <c r="K62" s="512">
        <v>720146</v>
      </c>
      <c r="L62" s="512">
        <v>895</v>
      </c>
      <c r="M62" s="512"/>
      <c r="N62" s="512">
        <v>49593</v>
      </c>
      <c r="O62" s="512">
        <v>49791</v>
      </c>
      <c r="P62" s="513">
        <v>0</v>
      </c>
      <c r="Q62" s="501"/>
    </row>
    <row r="63" spans="2:20" s="461" customFormat="1" ht="14.1" customHeight="1">
      <c r="B63" s="508"/>
      <c r="C63" s="509"/>
      <c r="D63" s="498">
        <v>2023</v>
      </c>
      <c r="E63" s="498"/>
      <c r="F63" s="510">
        <f t="shared" ref="F63:H64" si="18">SUM(J63,N63)</f>
        <v>691847</v>
      </c>
      <c r="G63" s="510">
        <f t="shared" si="18"/>
        <v>684959</v>
      </c>
      <c r="H63" s="510">
        <f t="shared" si="18"/>
        <v>2370</v>
      </c>
      <c r="I63" s="511"/>
      <c r="J63" s="512">
        <v>565259</v>
      </c>
      <c r="K63" s="512">
        <v>561481</v>
      </c>
      <c r="L63" s="512">
        <v>2370</v>
      </c>
      <c r="M63" s="512"/>
      <c r="N63" s="512">
        <v>126588</v>
      </c>
      <c r="O63" s="512">
        <v>123478</v>
      </c>
      <c r="P63" s="513">
        <v>0</v>
      </c>
      <c r="Q63" s="501"/>
    </row>
    <row r="64" spans="2:20" s="461" customFormat="1" ht="14.1" customHeight="1">
      <c r="B64" s="508"/>
      <c r="C64" s="509"/>
      <c r="D64" s="498">
        <v>2024</v>
      </c>
      <c r="E64" s="498"/>
      <c r="F64" s="510">
        <f t="shared" si="18"/>
        <v>706906</v>
      </c>
      <c r="G64" s="510">
        <f t="shared" si="18"/>
        <v>718163</v>
      </c>
      <c r="H64" s="510">
        <f t="shared" si="18"/>
        <v>130</v>
      </c>
      <c r="I64" s="511"/>
      <c r="J64" s="512">
        <v>574492</v>
      </c>
      <c r="K64" s="512">
        <v>570747</v>
      </c>
      <c r="L64" s="512">
        <v>130</v>
      </c>
      <c r="M64" s="512"/>
      <c r="N64" s="512">
        <v>132414</v>
      </c>
      <c r="O64" s="512">
        <v>147416</v>
      </c>
      <c r="P64" s="513">
        <v>0</v>
      </c>
      <c r="Q64" s="501"/>
    </row>
    <row r="65" spans="2:19" s="461" customFormat="1" ht="8.1" customHeight="1">
      <c r="B65" s="508"/>
      <c r="C65" s="509"/>
      <c r="D65" s="498"/>
      <c r="E65" s="498"/>
      <c r="F65" s="510"/>
      <c r="G65" s="510"/>
      <c r="H65" s="510"/>
      <c r="I65" s="511"/>
      <c r="J65" s="512"/>
      <c r="K65" s="512"/>
      <c r="L65" s="512"/>
      <c r="M65" s="512"/>
      <c r="N65" s="512"/>
      <c r="O65" s="512"/>
      <c r="P65" s="513"/>
      <c r="Q65" s="501"/>
      <c r="R65" s="497"/>
      <c r="S65" s="497"/>
    </row>
    <row r="66" spans="2:19" s="461" customFormat="1" ht="14.1" customHeight="1">
      <c r="B66" s="508" t="s">
        <v>281</v>
      </c>
      <c r="C66" s="509"/>
      <c r="D66" s="498">
        <v>2022</v>
      </c>
      <c r="E66" s="498"/>
      <c r="F66" s="510">
        <f>SUM(J66,N66)</f>
        <v>6617694</v>
      </c>
      <c r="G66" s="510">
        <f>SUM(K66,O66)</f>
        <v>6545092</v>
      </c>
      <c r="H66" s="510">
        <f>SUM(L66,P66)</f>
        <v>170065</v>
      </c>
      <c r="I66" s="511"/>
      <c r="J66" s="512">
        <v>2135052</v>
      </c>
      <c r="K66" s="512">
        <v>2114053</v>
      </c>
      <c r="L66" s="512">
        <v>0</v>
      </c>
      <c r="M66" s="512"/>
      <c r="N66" s="512">
        <v>4482642</v>
      </c>
      <c r="O66" s="512">
        <v>4431039</v>
      </c>
      <c r="P66" s="513">
        <v>170065</v>
      </c>
      <c r="Q66" s="501"/>
      <c r="R66" s="497"/>
      <c r="S66" s="497"/>
    </row>
    <row r="67" spans="2:19" s="461" customFormat="1" ht="14.1" customHeight="1">
      <c r="B67" s="508"/>
      <c r="C67" s="509"/>
      <c r="D67" s="498">
        <v>2023</v>
      </c>
      <c r="E67" s="498"/>
      <c r="F67" s="510">
        <f t="shared" ref="F67:H68" si="19">SUM(J67,N67)</f>
        <v>11953312</v>
      </c>
      <c r="G67" s="510">
        <f t="shared" si="19"/>
        <v>11672268</v>
      </c>
      <c r="H67" s="510">
        <f t="shared" si="19"/>
        <v>57438</v>
      </c>
      <c r="I67" s="511"/>
      <c r="J67" s="512">
        <v>2594413</v>
      </c>
      <c r="K67" s="512">
        <v>2547039</v>
      </c>
      <c r="L67" s="512">
        <v>240</v>
      </c>
      <c r="M67" s="512"/>
      <c r="N67" s="512">
        <v>9358899</v>
      </c>
      <c r="O67" s="512">
        <v>9125229</v>
      </c>
      <c r="P67" s="513">
        <v>57198</v>
      </c>
      <c r="Q67" s="501"/>
      <c r="R67" s="497"/>
      <c r="S67" s="497"/>
    </row>
    <row r="68" spans="2:19" s="461" customFormat="1" ht="14.1" customHeight="1">
      <c r="B68" s="508"/>
      <c r="C68" s="509"/>
      <c r="D68" s="498">
        <v>2024</v>
      </c>
      <c r="E68" s="498"/>
      <c r="F68" s="510">
        <f t="shared" si="19"/>
        <v>15223726</v>
      </c>
      <c r="G68" s="510">
        <f t="shared" si="19"/>
        <v>15431380</v>
      </c>
      <c r="H68" s="510">
        <f t="shared" si="19"/>
        <v>51425</v>
      </c>
      <c r="I68" s="511"/>
      <c r="J68" s="512">
        <v>3213733</v>
      </c>
      <c r="K68" s="512">
        <v>3171110</v>
      </c>
      <c r="L68" s="512">
        <v>294</v>
      </c>
      <c r="M68" s="512"/>
      <c r="N68" s="512">
        <v>12009993</v>
      </c>
      <c r="O68" s="512">
        <v>12260270</v>
      </c>
      <c r="P68" s="513">
        <v>51131</v>
      </c>
      <c r="Q68" s="501"/>
      <c r="R68" s="497"/>
      <c r="S68" s="497"/>
    </row>
    <row r="69" spans="2:19" s="461" customFormat="1" ht="8.1" customHeight="1">
      <c r="B69" s="508"/>
      <c r="C69" s="509"/>
      <c r="D69" s="498"/>
      <c r="E69" s="498"/>
      <c r="F69" s="510"/>
      <c r="G69" s="510"/>
      <c r="H69" s="510"/>
      <c r="I69" s="511"/>
      <c r="J69" s="512"/>
      <c r="K69" s="512"/>
      <c r="L69" s="512"/>
      <c r="M69" s="512"/>
      <c r="N69" s="512"/>
      <c r="O69" s="512"/>
      <c r="P69" s="513"/>
      <c r="Q69" s="501"/>
      <c r="R69" s="497"/>
      <c r="S69" s="497"/>
    </row>
    <row r="70" spans="2:19" s="461" customFormat="1" ht="14.1" customHeight="1">
      <c r="B70" s="508" t="s">
        <v>282</v>
      </c>
      <c r="C70" s="509"/>
      <c r="D70" s="498">
        <v>2022</v>
      </c>
      <c r="E70" s="498"/>
      <c r="F70" s="510">
        <f>SUM(J70,N70)</f>
        <v>6024632</v>
      </c>
      <c r="G70" s="510">
        <f>SUM(K70,O70)</f>
        <v>6042065</v>
      </c>
      <c r="H70" s="510">
        <f>SUM(L70,P70)</f>
        <v>0</v>
      </c>
      <c r="I70" s="511"/>
      <c r="J70" s="512">
        <v>3481298</v>
      </c>
      <c r="K70" s="512">
        <v>3394820</v>
      </c>
      <c r="L70" s="512">
        <v>0</v>
      </c>
      <c r="M70" s="512"/>
      <c r="N70" s="512">
        <v>2543334</v>
      </c>
      <c r="O70" s="512">
        <v>2647245</v>
      </c>
      <c r="P70" s="513">
        <v>0</v>
      </c>
      <c r="Q70" s="501"/>
      <c r="R70" s="497"/>
      <c r="S70" s="497"/>
    </row>
    <row r="71" spans="2:19" s="461" customFormat="1" ht="14.1" customHeight="1">
      <c r="B71" s="508"/>
      <c r="C71" s="509"/>
      <c r="D71" s="498">
        <v>2023</v>
      </c>
      <c r="E71" s="498"/>
      <c r="F71" s="510">
        <f t="shared" ref="F71:H72" si="20">SUM(J71,N71)</f>
        <v>11782949</v>
      </c>
      <c r="G71" s="510">
        <f t="shared" si="20"/>
        <v>11776019</v>
      </c>
      <c r="H71" s="510">
        <f t="shared" si="20"/>
        <v>482</v>
      </c>
      <c r="I71" s="511"/>
      <c r="J71" s="512">
        <v>4791963</v>
      </c>
      <c r="K71" s="512">
        <v>4730266</v>
      </c>
      <c r="L71" s="512">
        <v>0</v>
      </c>
      <c r="M71" s="512"/>
      <c r="N71" s="512">
        <v>6990986</v>
      </c>
      <c r="O71" s="512">
        <v>7045753</v>
      </c>
      <c r="P71" s="513">
        <v>482</v>
      </c>
      <c r="Q71" s="501"/>
    </row>
    <row r="72" spans="2:19" s="461" customFormat="1" ht="14.1" customHeight="1">
      <c r="B72" s="508"/>
      <c r="C72" s="509"/>
      <c r="D72" s="498">
        <v>2024</v>
      </c>
      <c r="E72" s="498"/>
      <c r="F72" s="510">
        <f t="shared" si="20"/>
        <v>13046681</v>
      </c>
      <c r="G72" s="510">
        <f t="shared" si="20"/>
        <v>13367473</v>
      </c>
      <c r="H72" s="510">
        <f t="shared" si="20"/>
        <v>0</v>
      </c>
      <c r="I72" s="511"/>
      <c r="J72" s="512">
        <v>4427974</v>
      </c>
      <c r="K72" s="512">
        <v>4366329</v>
      </c>
      <c r="L72" s="512">
        <v>0</v>
      </c>
      <c r="M72" s="512"/>
      <c r="N72" s="512">
        <v>8618707</v>
      </c>
      <c r="O72" s="512">
        <v>9001144</v>
      </c>
      <c r="P72" s="513">
        <v>0</v>
      </c>
      <c r="Q72" s="501"/>
    </row>
    <row r="73" spans="2:19" s="461" customFormat="1" ht="8.1" customHeight="1">
      <c r="B73" s="508"/>
      <c r="C73" s="509"/>
      <c r="D73" s="498"/>
      <c r="E73" s="498"/>
      <c r="F73" s="510"/>
      <c r="G73" s="510"/>
      <c r="H73" s="510"/>
      <c r="I73" s="511"/>
      <c r="J73" s="512"/>
      <c r="K73" s="512"/>
      <c r="L73" s="512"/>
      <c r="M73" s="512"/>
      <c r="N73" s="512"/>
      <c r="O73" s="512"/>
      <c r="P73" s="513"/>
      <c r="Q73" s="501"/>
    </row>
    <row r="74" spans="2:19" s="461" customFormat="1" ht="14.1" customHeight="1">
      <c r="B74" s="508" t="s">
        <v>283</v>
      </c>
      <c r="C74" s="509"/>
      <c r="D74" s="498">
        <v>2022</v>
      </c>
      <c r="E74" s="498"/>
      <c r="F74" s="510">
        <f>SUM(J74,N74)</f>
        <v>301790</v>
      </c>
      <c r="G74" s="510">
        <f>SUM(K74,O74)</f>
        <v>309912</v>
      </c>
      <c r="H74" s="510">
        <f>SUM(L74,P74)</f>
        <v>22</v>
      </c>
      <c r="I74" s="511"/>
      <c r="J74" s="512">
        <v>301784</v>
      </c>
      <c r="K74" s="512">
        <v>309906</v>
      </c>
      <c r="L74" s="512">
        <v>22</v>
      </c>
      <c r="M74" s="512"/>
      <c r="N74" s="512">
        <v>6</v>
      </c>
      <c r="O74" s="512">
        <v>6</v>
      </c>
      <c r="P74" s="513">
        <v>0</v>
      </c>
      <c r="Q74" s="501"/>
    </row>
    <row r="75" spans="2:19" s="461" customFormat="1" ht="14.1" customHeight="1">
      <c r="B75" s="509"/>
      <c r="C75" s="509"/>
      <c r="D75" s="498">
        <v>2023</v>
      </c>
      <c r="E75" s="498"/>
      <c r="F75" s="510">
        <f t="shared" ref="F75:H76" si="21">SUM(J75,N75)</f>
        <v>293477</v>
      </c>
      <c r="G75" s="510">
        <f t="shared" si="21"/>
        <v>301619</v>
      </c>
      <c r="H75" s="510">
        <f t="shared" si="21"/>
        <v>0</v>
      </c>
      <c r="I75" s="511"/>
      <c r="J75" s="512">
        <v>293477</v>
      </c>
      <c r="K75" s="512">
        <v>301619</v>
      </c>
      <c r="L75" s="512">
        <v>0</v>
      </c>
      <c r="M75" s="512">
        <f t="shared" ref="M75:P76" si="22">SUM(Q75,U75)</f>
        <v>0</v>
      </c>
      <c r="N75" s="512">
        <f t="shared" si="22"/>
        <v>0</v>
      </c>
      <c r="O75" s="512">
        <f t="shared" si="22"/>
        <v>0</v>
      </c>
      <c r="P75" s="513">
        <f t="shared" si="22"/>
        <v>0</v>
      </c>
      <c r="Q75" s="501"/>
    </row>
    <row r="76" spans="2:19" s="461" customFormat="1" ht="14.1" customHeight="1">
      <c r="B76" s="509"/>
      <c r="C76" s="509"/>
      <c r="D76" s="498">
        <v>2024</v>
      </c>
      <c r="E76" s="498"/>
      <c r="F76" s="510">
        <f t="shared" si="21"/>
        <v>321182</v>
      </c>
      <c r="G76" s="510">
        <f t="shared" si="21"/>
        <v>331001</v>
      </c>
      <c r="H76" s="510">
        <f t="shared" si="21"/>
        <v>0</v>
      </c>
      <c r="I76" s="511"/>
      <c r="J76" s="512">
        <v>321182</v>
      </c>
      <c r="K76" s="512">
        <v>331001</v>
      </c>
      <c r="L76" s="512">
        <v>0</v>
      </c>
      <c r="M76" s="512">
        <f t="shared" si="22"/>
        <v>0</v>
      </c>
      <c r="N76" s="512">
        <f t="shared" si="22"/>
        <v>0</v>
      </c>
      <c r="O76" s="512">
        <f t="shared" si="22"/>
        <v>0</v>
      </c>
      <c r="P76" s="513">
        <f t="shared" si="22"/>
        <v>0</v>
      </c>
      <c r="Q76" s="501"/>
    </row>
    <row r="77" spans="2:19" s="461" customFormat="1" ht="8.1" customHeight="1">
      <c r="B77" s="508"/>
      <c r="C77" s="509"/>
      <c r="D77" s="498"/>
      <c r="E77" s="498"/>
      <c r="F77" s="510"/>
      <c r="G77" s="510"/>
      <c r="H77" s="510"/>
      <c r="I77" s="511"/>
      <c r="J77" s="512"/>
      <c r="K77" s="512"/>
      <c r="L77" s="512"/>
      <c r="M77" s="512"/>
      <c r="N77" s="512"/>
      <c r="O77" s="512"/>
      <c r="P77" s="513"/>
      <c r="Q77" s="501"/>
      <c r="R77" s="497"/>
      <c r="S77" s="497"/>
    </row>
    <row r="78" spans="2:19" s="461" customFormat="1" ht="14.1" customHeight="1">
      <c r="B78" s="508" t="s">
        <v>284</v>
      </c>
      <c r="C78" s="509"/>
      <c r="D78" s="498">
        <v>2022</v>
      </c>
      <c r="E78" s="498"/>
      <c r="F78" s="510">
        <f>SUM(J78,N78)</f>
        <v>4262</v>
      </c>
      <c r="G78" s="510">
        <f>SUM(K78,O78)</f>
        <v>4370</v>
      </c>
      <c r="H78" s="510">
        <f>SUM(L78,P78)</f>
        <v>0</v>
      </c>
      <c r="I78" s="511"/>
      <c r="J78" s="512">
        <v>4262</v>
      </c>
      <c r="K78" s="512">
        <v>4370</v>
      </c>
      <c r="L78" s="512">
        <v>0</v>
      </c>
      <c r="M78" s="512"/>
      <c r="N78" s="512">
        <v>0</v>
      </c>
      <c r="O78" s="512">
        <v>0</v>
      </c>
      <c r="P78" s="513">
        <v>0</v>
      </c>
      <c r="Q78" s="501"/>
      <c r="R78" s="497"/>
      <c r="S78" s="497"/>
    </row>
    <row r="79" spans="2:19" s="461" customFormat="1" ht="14.1" customHeight="1">
      <c r="B79" s="508"/>
      <c r="C79" s="509"/>
      <c r="D79" s="498">
        <v>2023</v>
      </c>
      <c r="E79" s="498"/>
      <c r="F79" s="510">
        <f t="shared" ref="F79:H80" si="23">SUM(J79,N79)</f>
        <v>3394</v>
      </c>
      <c r="G79" s="510">
        <f t="shared" si="23"/>
        <v>3705</v>
      </c>
      <c r="H79" s="510">
        <f t="shared" si="23"/>
        <v>122</v>
      </c>
      <c r="I79" s="511"/>
      <c r="J79" s="512">
        <v>3393</v>
      </c>
      <c r="K79" s="512">
        <v>3704</v>
      </c>
      <c r="L79" s="512">
        <v>122</v>
      </c>
      <c r="M79" s="512"/>
      <c r="N79" s="512">
        <v>1</v>
      </c>
      <c r="O79" s="512">
        <v>1</v>
      </c>
      <c r="P79" s="513">
        <v>0</v>
      </c>
      <c r="Q79" s="501"/>
      <c r="R79" s="497"/>
      <c r="S79" s="497"/>
    </row>
    <row r="80" spans="2:19" s="461" customFormat="1" ht="14.1" customHeight="1">
      <c r="B80" s="508"/>
      <c r="C80" s="509"/>
      <c r="D80" s="498">
        <v>2024</v>
      </c>
      <c r="E80" s="498"/>
      <c r="F80" s="510">
        <f t="shared" si="23"/>
        <v>2619</v>
      </c>
      <c r="G80" s="510">
        <f t="shared" si="23"/>
        <v>2639</v>
      </c>
      <c r="H80" s="510">
        <f t="shared" si="23"/>
        <v>0</v>
      </c>
      <c r="I80" s="511"/>
      <c r="J80" s="512">
        <v>2506</v>
      </c>
      <c r="K80" s="512">
        <v>2476</v>
      </c>
      <c r="L80" s="512">
        <v>0</v>
      </c>
      <c r="M80" s="512"/>
      <c r="N80" s="512">
        <v>113</v>
      </c>
      <c r="O80" s="512">
        <v>163</v>
      </c>
      <c r="P80" s="513">
        <v>0</v>
      </c>
      <c r="Q80" s="501"/>
      <c r="R80" s="497"/>
      <c r="S80" s="497"/>
    </row>
    <row r="81" spans="1:17" ht="8.1" customHeight="1" thickBot="1">
      <c r="B81" s="515"/>
      <c r="C81" s="515"/>
      <c r="D81" s="516"/>
      <c r="E81" s="516"/>
      <c r="F81" s="517"/>
      <c r="G81" s="517"/>
      <c r="H81" s="518"/>
      <c r="I81" s="515"/>
      <c r="J81" s="518"/>
      <c r="K81" s="519"/>
      <c r="L81" s="520"/>
      <c r="M81" s="518"/>
      <c r="N81" s="518"/>
      <c r="O81" s="520"/>
      <c r="P81" s="520"/>
      <c r="Q81" s="518"/>
    </row>
    <row r="82" spans="1:17" ht="16.5" customHeight="1">
      <c r="A82" s="521"/>
      <c r="B82" s="522"/>
      <c r="C82" s="522"/>
      <c r="D82" s="392"/>
      <c r="E82" s="392"/>
      <c r="F82" s="523"/>
      <c r="G82" s="523"/>
      <c r="H82" s="523"/>
      <c r="I82" s="522"/>
      <c r="J82" s="524"/>
      <c r="L82" s="524"/>
      <c r="M82" s="524"/>
      <c r="N82" s="524"/>
      <c r="O82" s="524"/>
      <c r="P82" s="524"/>
      <c r="Q82" s="525" t="s">
        <v>147</v>
      </c>
    </row>
    <row r="83" spans="1:17" ht="15" customHeight="1">
      <c r="A83" s="526"/>
      <c r="B83" s="527"/>
      <c r="C83" s="527"/>
      <c r="D83" s="392"/>
      <c r="E83" s="392"/>
      <c r="F83" s="528"/>
      <c r="G83" s="528"/>
      <c r="H83" s="528"/>
      <c r="I83" s="527"/>
      <c r="J83" s="529"/>
      <c r="L83" s="529"/>
      <c r="M83" s="529"/>
      <c r="N83" s="529"/>
      <c r="O83" s="529"/>
      <c r="P83" s="529"/>
      <c r="Q83" s="530" t="s">
        <v>303</v>
      </c>
    </row>
    <row r="84" spans="1:17" ht="16.5" customHeight="1">
      <c r="B84" s="531" t="s">
        <v>421</v>
      </c>
      <c r="C84" s="532"/>
      <c r="D84" s="392"/>
      <c r="E84" s="392"/>
      <c r="F84" s="533"/>
      <c r="G84" s="533"/>
      <c r="H84" s="533"/>
      <c r="I84" s="532"/>
      <c r="J84" s="533"/>
      <c r="K84" s="533"/>
      <c r="L84" s="533"/>
      <c r="M84" s="533"/>
      <c r="N84" s="533"/>
      <c r="O84" s="534"/>
      <c r="P84" s="535"/>
      <c r="Q84" s="535"/>
    </row>
    <row r="85" spans="1:17" ht="14.1" customHeight="1">
      <c r="B85" s="536" t="s">
        <v>312</v>
      </c>
      <c r="C85" s="532"/>
      <c r="D85" s="532"/>
      <c r="E85" s="532"/>
      <c r="F85" s="537"/>
      <c r="G85" s="537"/>
      <c r="H85" s="537"/>
      <c r="I85" s="532"/>
      <c r="J85" s="537"/>
      <c r="K85" s="537"/>
      <c r="L85" s="537"/>
      <c r="M85" s="537"/>
      <c r="N85" s="537"/>
      <c r="O85" s="537"/>
      <c r="P85" s="537"/>
      <c r="Q85" s="537"/>
    </row>
    <row r="86" spans="1:17" ht="14.1" customHeight="1">
      <c r="B86" s="538" t="s">
        <v>340</v>
      </c>
      <c r="C86" s="539"/>
      <c r="D86" s="539"/>
      <c r="E86" s="539"/>
      <c r="F86" s="539"/>
      <c r="G86" s="539"/>
      <c r="H86" s="539"/>
      <c r="I86" s="539"/>
      <c r="J86" s="539"/>
      <c r="K86" s="539"/>
      <c r="L86" s="539"/>
      <c r="M86" s="539"/>
      <c r="N86" s="539"/>
    </row>
  </sheetData>
  <mergeCells count="6">
    <mergeCell ref="F8:H8"/>
    <mergeCell ref="J8:L8"/>
    <mergeCell ref="B9:C9"/>
    <mergeCell ref="F9:H9"/>
    <mergeCell ref="J9:L9"/>
    <mergeCell ref="B10:C10"/>
  </mergeCells>
  <printOptions horizontalCentered="1"/>
  <pageMargins left="0.55118110236220497" right="0.55118110236220497" top="0.39370078740157499" bottom="0.39370078740157499" header="0.39370078740157499" footer="0.39370078740157499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D6DCC-DF36-46F4-A438-9A78DB4B9D0D}">
  <sheetPr codeName="Sheet22">
    <tabColor rgb="FF92D050"/>
    <pageSetUpPr fitToPage="1"/>
  </sheetPr>
  <dimension ref="A1:S104"/>
  <sheetViews>
    <sheetView showGridLines="0" view="pageBreakPreview" zoomScale="80" zoomScaleNormal="93" zoomScaleSheetLayoutView="80" workbookViewId="0">
      <selection activeCell="P1" sqref="P1:P2"/>
    </sheetView>
  </sheetViews>
  <sheetFormatPr defaultColWidth="9.140625" defaultRowHeight="14.1" customHeight="1"/>
  <cols>
    <col min="1" max="1" width="1.7109375" style="540" customWidth="1"/>
    <col min="2" max="2" width="13.28515625" style="540" customWidth="1"/>
    <col min="3" max="3" width="7.7109375" style="540" customWidth="1"/>
    <col min="4" max="4" width="7" style="540" customWidth="1"/>
    <col min="5" max="5" width="13.140625" style="540" bestFit="1" customWidth="1"/>
    <col min="6" max="6" width="11.85546875" style="540" customWidth="1"/>
    <col min="7" max="7" width="12.42578125" style="540" customWidth="1"/>
    <col min="8" max="8" width="1.7109375" style="540" customWidth="1"/>
    <col min="9" max="9" width="15.140625" style="540" bestFit="1" customWidth="1"/>
    <col min="10" max="10" width="11.85546875" style="540" customWidth="1"/>
    <col min="11" max="11" width="12.42578125" style="540" customWidth="1"/>
    <col min="12" max="12" width="1.42578125" style="540" customWidth="1"/>
    <col min="13" max="13" width="11.42578125" style="540" customWidth="1"/>
    <col min="14" max="14" width="11.85546875" style="540" customWidth="1"/>
    <col min="15" max="15" width="12.42578125" style="540" customWidth="1"/>
    <col min="16" max="16" width="0.7109375" style="540" customWidth="1"/>
    <col min="17" max="17" width="15.42578125" style="540" customWidth="1"/>
    <col min="18" max="18" width="10.85546875" style="540" customWidth="1"/>
    <col min="19" max="16384" width="9.140625" style="540"/>
  </cols>
  <sheetData>
    <row r="1" spans="1:17" ht="15" customHeight="1">
      <c r="P1" s="61" t="s">
        <v>16</v>
      </c>
    </row>
    <row r="2" spans="1:17" ht="15" customHeight="1">
      <c r="P2" s="62" t="s">
        <v>17</v>
      </c>
    </row>
    <row r="3" spans="1:17" ht="9" customHeight="1"/>
    <row r="4" spans="1:17" ht="16.5" customHeight="1">
      <c r="B4" s="447" t="s">
        <v>230</v>
      </c>
      <c r="C4" s="541" t="s">
        <v>422</v>
      </c>
      <c r="D4" s="542"/>
      <c r="E4" s="543"/>
      <c r="F4" s="543"/>
      <c r="G4" s="543"/>
      <c r="H4" s="542"/>
      <c r="I4" s="543"/>
      <c r="J4" s="543"/>
      <c r="K4" s="543"/>
      <c r="L4" s="543"/>
      <c r="M4" s="543"/>
      <c r="N4" s="543"/>
      <c r="O4" s="543"/>
      <c r="P4" s="543"/>
    </row>
    <row r="5" spans="1:17" ht="15" customHeight="1">
      <c r="B5" s="451" t="s">
        <v>231</v>
      </c>
      <c r="C5" s="544" t="s">
        <v>423</v>
      </c>
      <c r="D5" s="545"/>
      <c r="E5" s="545"/>
      <c r="F5" s="545"/>
      <c r="G5" s="545"/>
      <c r="H5" s="545"/>
      <c r="I5" s="545"/>
      <c r="J5" s="545"/>
      <c r="K5" s="545"/>
      <c r="L5" s="545"/>
      <c r="M5" s="546"/>
      <c r="N5" s="546"/>
      <c r="O5" s="546"/>
      <c r="P5" s="546"/>
    </row>
    <row r="6" spans="1:17" ht="16.5" customHeight="1" thickBot="1">
      <c r="A6" s="547"/>
      <c r="B6" s="548"/>
      <c r="C6" s="549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7"/>
      <c r="O6" s="547"/>
      <c r="P6" s="547"/>
    </row>
    <row r="7" spans="1:17" ht="8.1" customHeight="1" thickTop="1">
      <c r="A7" s="545"/>
      <c r="B7" s="550"/>
      <c r="C7" s="551"/>
      <c r="D7" s="545"/>
      <c r="E7" s="545"/>
      <c r="F7" s="545"/>
      <c r="G7" s="545"/>
      <c r="H7" s="545"/>
      <c r="I7" s="545"/>
      <c r="J7" s="545"/>
      <c r="K7" s="545"/>
      <c r="L7" s="545"/>
      <c r="M7" s="545"/>
      <c r="N7" s="545"/>
      <c r="O7" s="545"/>
      <c r="P7" s="545"/>
    </row>
    <row r="8" spans="1:17" ht="14.1" customHeight="1">
      <c r="A8" s="552"/>
      <c r="B8" s="552"/>
      <c r="C8" s="553"/>
      <c r="D8" s="553"/>
      <c r="E8" s="464" t="s">
        <v>14</v>
      </c>
      <c r="F8" s="464"/>
      <c r="G8" s="464"/>
      <c r="H8" s="463"/>
      <c r="I8" s="464" t="s">
        <v>304</v>
      </c>
      <c r="J8" s="464"/>
      <c r="K8" s="464"/>
      <c r="L8" s="465"/>
      <c r="M8" s="466"/>
      <c r="N8" s="466" t="s">
        <v>151</v>
      </c>
      <c r="O8" s="466"/>
      <c r="P8" s="554"/>
    </row>
    <row r="9" spans="1:17" ht="14.1" customHeight="1">
      <c r="A9" s="552"/>
      <c r="B9" s="555" t="s">
        <v>305</v>
      </c>
      <c r="C9" s="555"/>
      <c r="D9" s="553" t="s">
        <v>344</v>
      </c>
      <c r="E9" s="468" t="s">
        <v>15</v>
      </c>
      <c r="F9" s="468"/>
      <c r="G9" s="468"/>
      <c r="H9" s="463"/>
      <c r="I9" s="468" t="s">
        <v>152</v>
      </c>
      <c r="J9" s="468"/>
      <c r="K9" s="468"/>
      <c r="L9" s="469"/>
      <c r="M9" s="470"/>
      <c r="N9" s="471" t="s">
        <v>153</v>
      </c>
      <c r="O9" s="470"/>
      <c r="P9" s="556"/>
    </row>
    <row r="10" spans="1:17" ht="14.1" customHeight="1">
      <c r="A10" s="557"/>
      <c r="B10" s="558" t="s">
        <v>288</v>
      </c>
      <c r="C10" s="558"/>
      <c r="D10" s="559" t="s">
        <v>347</v>
      </c>
      <c r="E10" s="475" t="s">
        <v>306</v>
      </c>
      <c r="F10" s="476" t="s">
        <v>307</v>
      </c>
      <c r="G10" s="476" t="s">
        <v>308</v>
      </c>
      <c r="H10" s="474"/>
      <c r="I10" s="475" t="s">
        <v>306</v>
      </c>
      <c r="J10" s="476" t="s">
        <v>307</v>
      </c>
      <c r="K10" s="476" t="s">
        <v>308</v>
      </c>
      <c r="L10" s="476"/>
      <c r="M10" s="475" t="s">
        <v>306</v>
      </c>
      <c r="N10" s="476" t="s">
        <v>307</v>
      </c>
      <c r="O10" s="476" t="s">
        <v>308</v>
      </c>
      <c r="P10" s="560"/>
    </row>
    <row r="11" spans="1:17" ht="14.1" customHeight="1">
      <c r="A11" s="561"/>
      <c r="B11" s="561"/>
      <c r="C11" s="562"/>
      <c r="D11" s="562"/>
      <c r="E11" s="480" t="s">
        <v>309</v>
      </c>
      <c r="F11" s="481" t="s">
        <v>310</v>
      </c>
      <c r="G11" s="481" t="s">
        <v>308</v>
      </c>
      <c r="H11" s="479"/>
      <c r="I11" s="480" t="s">
        <v>309</v>
      </c>
      <c r="J11" s="481" t="s">
        <v>310</v>
      </c>
      <c r="K11" s="481" t="s">
        <v>308</v>
      </c>
      <c r="L11" s="481"/>
      <c r="M11" s="480" t="s">
        <v>309</v>
      </c>
      <c r="N11" s="481" t="s">
        <v>310</v>
      </c>
      <c r="O11" s="481" t="s">
        <v>308</v>
      </c>
      <c r="P11" s="563"/>
    </row>
    <row r="12" spans="1:17" ht="8.1" customHeight="1">
      <c r="A12" s="564"/>
      <c r="B12" s="564"/>
      <c r="C12" s="565"/>
      <c r="D12" s="565"/>
      <c r="E12" s="566"/>
      <c r="F12" s="567"/>
      <c r="G12" s="566"/>
      <c r="H12" s="565"/>
      <c r="I12" s="566"/>
      <c r="J12" s="567"/>
      <c r="K12" s="566"/>
      <c r="L12" s="566"/>
      <c r="M12" s="566"/>
      <c r="N12" s="567"/>
      <c r="O12" s="566"/>
      <c r="P12" s="566"/>
    </row>
    <row r="13" spans="1:17" ht="8.1" customHeight="1">
      <c r="B13" s="568"/>
      <c r="C13" s="568"/>
      <c r="D13" s="569"/>
      <c r="E13" s="517"/>
      <c r="F13" s="570"/>
      <c r="G13" s="517"/>
      <c r="H13" s="568"/>
      <c r="I13" s="517"/>
      <c r="J13" s="517"/>
      <c r="K13" s="517"/>
      <c r="L13" s="517"/>
      <c r="M13" s="517"/>
      <c r="N13" s="517"/>
      <c r="O13" s="517"/>
      <c r="P13" s="517"/>
    </row>
    <row r="14" spans="1:17" ht="14.1" customHeight="1">
      <c r="B14" s="571" t="s">
        <v>10</v>
      </c>
      <c r="C14" s="572"/>
      <c r="D14" s="386">
        <v>2022</v>
      </c>
      <c r="E14" s="573">
        <f>SUM(I14,M14)</f>
        <v>3861478</v>
      </c>
      <c r="F14" s="573">
        <f t="shared" ref="F14:G16" si="0">SUM(J14,N14)</f>
        <v>3907744</v>
      </c>
      <c r="G14" s="573">
        <f t="shared" si="0"/>
        <v>1759</v>
      </c>
      <c r="H14" s="574"/>
      <c r="I14" s="573">
        <f>SUM(I18,I22,I26,I30,I34,I38)</f>
        <v>3693064</v>
      </c>
      <c r="J14" s="573">
        <f t="shared" ref="J14:K14" si="1">SUM(J18,J22,J26,J30,J34,J38)</f>
        <v>3739498</v>
      </c>
      <c r="K14" s="573">
        <f t="shared" si="1"/>
        <v>1718</v>
      </c>
      <c r="L14" s="575"/>
      <c r="M14" s="573">
        <f>SUM(M18,M22,M26,M30,M34,M38)</f>
        <v>168414</v>
      </c>
      <c r="N14" s="573">
        <f t="shared" ref="N14:O14" si="2">SUM(N18,N22,N26,N30,N34,N38)</f>
        <v>168246</v>
      </c>
      <c r="O14" s="573">
        <f t="shared" si="2"/>
        <v>41</v>
      </c>
      <c r="P14" s="576"/>
      <c r="Q14" s="577"/>
    </row>
    <row r="15" spans="1:17" ht="14.1" customHeight="1">
      <c r="B15" s="571"/>
      <c r="C15" s="572"/>
      <c r="D15" s="386">
        <v>2023</v>
      </c>
      <c r="E15" s="573">
        <f t="shared" ref="E15:E16" si="3">SUM(I15,M15)</f>
        <v>5128310</v>
      </c>
      <c r="F15" s="573">
        <f t="shared" si="0"/>
        <v>5135086</v>
      </c>
      <c r="G15" s="573">
        <f t="shared" si="0"/>
        <v>2969</v>
      </c>
      <c r="H15" s="574"/>
      <c r="I15" s="573">
        <f t="shared" ref="I15:K16" si="4">SUM(I19,I23,I27,I31,I35,I39)</f>
        <v>4409693</v>
      </c>
      <c r="J15" s="573">
        <f t="shared" si="4"/>
        <v>4414293</v>
      </c>
      <c r="K15" s="573">
        <f t="shared" si="4"/>
        <v>2838</v>
      </c>
      <c r="L15" s="575"/>
      <c r="M15" s="573">
        <f t="shared" ref="M15:O16" si="5">SUM(M19,M23,M27,M31,M35,M39)</f>
        <v>718617</v>
      </c>
      <c r="N15" s="573">
        <f t="shared" si="5"/>
        <v>720793</v>
      </c>
      <c r="O15" s="573">
        <f t="shared" si="5"/>
        <v>131</v>
      </c>
      <c r="P15" s="576"/>
      <c r="Q15" s="577"/>
    </row>
    <row r="16" spans="1:17" ht="14.1" customHeight="1">
      <c r="B16" s="571"/>
      <c r="C16" s="572"/>
      <c r="D16" s="386">
        <v>2024</v>
      </c>
      <c r="E16" s="573">
        <f t="shared" si="3"/>
        <v>5775163</v>
      </c>
      <c r="F16" s="573">
        <f t="shared" si="0"/>
        <v>5787477</v>
      </c>
      <c r="G16" s="573">
        <f t="shared" si="0"/>
        <v>3863</v>
      </c>
      <c r="H16" s="574"/>
      <c r="I16" s="573">
        <f t="shared" si="4"/>
        <v>4696222</v>
      </c>
      <c r="J16" s="573">
        <f t="shared" si="4"/>
        <v>4689571</v>
      </c>
      <c r="K16" s="573">
        <f t="shared" si="4"/>
        <v>3791</v>
      </c>
      <c r="L16" s="575"/>
      <c r="M16" s="573">
        <f t="shared" si="5"/>
        <v>1078941</v>
      </c>
      <c r="N16" s="573">
        <f t="shared" si="5"/>
        <v>1097906</v>
      </c>
      <c r="O16" s="573">
        <f t="shared" si="5"/>
        <v>72</v>
      </c>
      <c r="P16" s="576"/>
      <c r="Q16" s="577"/>
    </row>
    <row r="17" spans="2:18" ht="8.1" customHeight="1">
      <c r="B17" s="571"/>
      <c r="C17" s="572"/>
      <c r="D17" s="392"/>
      <c r="E17" s="578"/>
      <c r="F17" s="579"/>
      <c r="G17" s="579"/>
      <c r="H17" s="580"/>
      <c r="I17" s="578"/>
      <c r="J17" s="578"/>
      <c r="K17" s="578"/>
      <c r="L17" s="578"/>
      <c r="M17" s="578"/>
      <c r="N17" s="578"/>
      <c r="O17" s="578"/>
      <c r="P17" s="576"/>
      <c r="Q17" s="577"/>
    </row>
    <row r="18" spans="2:18" ht="14.1" customHeight="1">
      <c r="B18" s="581" t="s">
        <v>290</v>
      </c>
      <c r="C18" s="582"/>
      <c r="D18" s="392">
        <v>2022</v>
      </c>
      <c r="E18" s="510">
        <f>SUM(I18,M18)</f>
        <v>2503035</v>
      </c>
      <c r="F18" s="510">
        <f>SUM(J18,N18)</f>
        <v>2519721</v>
      </c>
      <c r="G18" s="510">
        <f>SUM(K18,O18)</f>
        <v>357</v>
      </c>
      <c r="H18" s="580"/>
      <c r="I18" s="512">
        <v>2334623</v>
      </c>
      <c r="J18" s="512">
        <v>2351536</v>
      </c>
      <c r="K18" s="512">
        <v>316</v>
      </c>
      <c r="L18" s="512"/>
      <c r="M18" s="512">
        <v>168412</v>
      </c>
      <c r="N18" s="512">
        <v>168185</v>
      </c>
      <c r="O18" s="513">
        <v>41</v>
      </c>
      <c r="P18" s="518"/>
      <c r="Q18" s="577"/>
    </row>
    <row r="19" spans="2:18" ht="14.1" customHeight="1">
      <c r="B19" s="581"/>
      <c r="C19" s="582"/>
      <c r="D19" s="392">
        <v>2023</v>
      </c>
      <c r="E19" s="510">
        <f t="shared" ref="E19:G20" si="6">SUM(I19,M19)</f>
        <v>3524351</v>
      </c>
      <c r="F19" s="510">
        <f t="shared" si="6"/>
        <v>3517820</v>
      </c>
      <c r="G19" s="510">
        <f t="shared" si="6"/>
        <v>2174</v>
      </c>
      <c r="H19" s="580"/>
      <c r="I19" s="583">
        <v>2805747</v>
      </c>
      <c r="J19" s="583">
        <v>2797032</v>
      </c>
      <c r="K19" s="583">
        <v>2043</v>
      </c>
      <c r="L19" s="583"/>
      <c r="M19" s="583">
        <v>718604</v>
      </c>
      <c r="N19" s="583">
        <v>720788</v>
      </c>
      <c r="O19" s="584">
        <v>131</v>
      </c>
      <c r="P19" s="518"/>
      <c r="Q19" s="577"/>
    </row>
    <row r="20" spans="2:18" ht="14.1" customHeight="1">
      <c r="B20" s="581"/>
      <c r="C20" s="582"/>
      <c r="D20" s="392">
        <v>2024</v>
      </c>
      <c r="E20" s="510">
        <f t="shared" si="6"/>
        <v>3981378</v>
      </c>
      <c r="F20" s="510">
        <f t="shared" si="6"/>
        <v>3982622</v>
      </c>
      <c r="G20" s="510">
        <f t="shared" si="6"/>
        <v>2764</v>
      </c>
      <c r="H20" s="580"/>
      <c r="I20" s="583">
        <v>2936328</v>
      </c>
      <c r="J20" s="583">
        <v>2918896</v>
      </c>
      <c r="K20" s="583">
        <v>2692</v>
      </c>
      <c r="L20" s="583"/>
      <c r="M20" s="583">
        <v>1045050</v>
      </c>
      <c r="N20" s="583">
        <v>1063726</v>
      </c>
      <c r="O20" s="584">
        <v>72</v>
      </c>
      <c r="P20" s="518"/>
      <c r="Q20" s="577"/>
    </row>
    <row r="21" spans="2:18" ht="8.1" customHeight="1">
      <c r="B21" s="581"/>
      <c r="C21" s="582"/>
      <c r="D21" s="392"/>
      <c r="E21" s="579"/>
      <c r="F21" s="579"/>
      <c r="G21" s="579"/>
      <c r="H21" s="580"/>
      <c r="I21" s="578"/>
      <c r="J21" s="578"/>
      <c r="K21" s="578"/>
      <c r="L21" s="578"/>
      <c r="M21" s="585"/>
      <c r="N21" s="578"/>
      <c r="O21" s="578"/>
      <c r="P21" s="518"/>
      <c r="Q21" s="577"/>
    </row>
    <row r="22" spans="2:18" ht="14.1" customHeight="1">
      <c r="B22" s="581" t="s">
        <v>291</v>
      </c>
      <c r="C22" s="582"/>
      <c r="D22" s="392">
        <v>2022</v>
      </c>
      <c r="E22" s="510">
        <f>SUM(I22,M22)</f>
        <v>228496</v>
      </c>
      <c r="F22" s="510">
        <f>SUM(J22,N22)</f>
        <v>225553</v>
      </c>
      <c r="G22" s="510">
        <f>SUM(K22,O22)</f>
        <v>1204</v>
      </c>
      <c r="H22" s="580"/>
      <c r="I22" s="512">
        <v>228496</v>
      </c>
      <c r="J22" s="512">
        <v>225553</v>
      </c>
      <c r="K22" s="512">
        <v>1204</v>
      </c>
      <c r="L22" s="512"/>
      <c r="M22" s="512">
        <v>0</v>
      </c>
      <c r="N22" s="512">
        <v>0</v>
      </c>
      <c r="O22" s="513">
        <v>0</v>
      </c>
      <c r="P22" s="518"/>
      <c r="Q22" s="577"/>
    </row>
    <row r="23" spans="2:18" ht="14.1" customHeight="1">
      <c r="B23" s="581"/>
      <c r="C23" s="582"/>
      <c r="D23" s="392">
        <v>2023</v>
      </c>
      <c r="E23" s="510">
        <f t="shared" ref="E23:G24" si="7">SUM(I23,M23)</f>
        <v>235293</v>
      </c>
      <c r="F23" s="510">
        <f t="shared" si="7"/>
        <v>233866</v>
      </c>
      <c r="G23" s="510">
        <f t="shared" si="7"/>
        <v>171</v>
      </c>
      <c r="H23" s="580"/>
      <c r="I23" s="583">
        <v>235293</v>
      </c>
      <c r="J23" s="583">
        <v>233866</v>
      </c>
      <c r="K23" s="583">
        <v>171</v>
      </c>
      <c r="L23" s="583"/>
      <c r="M23" s="583">
        <v>0</v>
      </c>
      <c r="N23" s="583">
        <v>0</v>
      </c>
      <c r="O23" s="584">
        <v>0</v>
      </c>
      <c r="P23" s="518"/>
      <c r="Q23" s="577"/>
      <c r="R23" s="577"/>
    </row>
    <row r="24" spans="2:18" ht="14.1" customHeight="1">
      <c r="B24" s="581"/>
      <c r="C24" s="582"/>
      <c r="D24" s="392">
        <v>2024</v>
      </c>
      <c r="E24" s="510">
        <f t="shared" si="7"/>
        <v>249293</v>
      </c>
      <c r="F24" s="510">
        <f t="shared" si="7"/>
        <v>246909</v>
      </c>
      <c r="G24" s="510">
        <f t="shared" si="7"/>
        <v>736</v>
      </c>
      <c r="H24" s="580"/>
      <c r="I24" s="583">
        <v>249293</v>
      </c>
      <c r="J24" s="583">
        <v>246909</v>
      </c>
      <c r="K24" s="583">
        <v>736</v>
      </c>
      <c r="L24" s="583"/>
      <c r="M24" s="583">
        <v>0</v>
      </c>
      <c r="N24" s="583">
        <v>0</v>
      </c>
      <c r="O24" s="584">
        <v>0</v>
      </c>
      <c r="P24" s="518"/>
      <c r="Q24" s="577"/>
      <c r="R24" s="577"/>
    </row>
    <row r="25" spans="2:18" ht="8.1" customHeight="1">
      <c r="B25" s="581"/>
      <c r="C25" s="582"/>
      <c r="D25" s="392"/>
      <c r="E25" s="579"/>
      <c r="F25" s="579"/>
      <c r="G25" s="579"/>
      <c r="H25" s="580"/>
      <c r="I25" s="578"/>
      <c r="J25" s="578"/>
      <c r="K25" s="578"/>
      <c r="L25" s="578"/>
      <c r="M25" s="585"/>
      <c r="N25" s="578"/>
      <c r="O25" s="578"/>
      <c r="P25" s="518"/>
      <c r="Q25" s="577"/>
      <c r="R25" s="577"/>
    </row>
    <row r="26" spans="2:18" ht="14.1" customHeight="1">
      <c r="B26" s="581" t="s">
        <v>292</v>
      </c>
      <c r="C26" s="582"/>
      <c r="D26" s="392">
        <v>2022</v>
      </c>
      <c r="E26" s="510">
        <f>SUM(I26,M26)</f>
        <v>58966</v>
      </c>
      <c r="F26" s="510">
        <f>SUM(J26,N26)</f>
        <v>62271</v>
      </c>
      <c r="G26" s="510">
        <f>SUM(K26,O26)</f>
        <v>0</v>
      </c>
      <c r="H26" s="580"/>
      <c r="I26" s="512">
        <v>58966</v>
      </c>
      <c r="J26" s="512">
        <v>62271</v>
      </c>
      <c r="K26" s="512">
        <v>0</v>
      </c>
      <c r="L26" s="512"/>
      <c r="M26" s="512">
        <v>0</v>
      </c>
      <c r="N26" s="512">
        <v>0</v>
      </c>
      <c r="O26" s="513">
        <v>0</v>
      </c>
      <c r="P26" s="518"/>
      <c r="Q26" s="577"/>
      <c r="R26" s="577"/>
    </row>
    <row r="27" spans="2:18" ht="14.1" customHeight="1">
      <c r="B27" s="581"/>
      <c r="C27" s="582"/>
      <c r="D27" s="392">
        <v>2023</v>
      </c>
      <c r="E27" s="510">
        <f t="shared" ref="E27:G28" si="8">SUM(I27,M27)</f>
        <v>69016</v>
      </c>
      <c r="F27" s="510">
        <f t="shared" si="8"/>
        <v>73586</v>
      </c>
      <c r="G27" s="510">
        <f t="shared" si="8"/>
        <v>0</v>
      </c>
      <c r="H27" s="580"/>
      <c r="I27" s="583">
        <v>69016</v>
      </c>
      <c r="J27" s="583">
        <v>73586</v>
      </c>
      <c r="K27" s="583">
        <v>0</v>
      </c>
      <c r="L27" s="583"/>
      <c r="M27" s="583">
        <v>0</v>
      </c>
      <c r="N27" s="583">
        <v>0</v>
      </c>
      <c r="O27" s="584">
        <v>0</v>
      </c>
      <c r="P27" s="518"/>
      <c r="Q27" s="577"/>
      <c r="R27" s="577"/>
    </row>
    <row r="28" spans="2:18" ht="14.1" customHeight="1">
      <c r="B28" s="581"/>
      <c r="C28" s="582"/>
      <c r="D28" s="392">
        <v>2024</v>
      </c>
      <c r="E28" s="510">
        <f t="shared" si="8"/>
        <v>75793</v>
      </c>
      <c r="F28" s="510">
        <f t="shared" si="8"/>
        <v>80353</v>
      </c>
      <c r="G28" s="510">
        <f t="shared" si="8"/>
        <v>0</v>
      </c>
      <c r="H28" s="580"/>
      <c r="I28" s="583">
        <v>75793</v>
      </c>
      <c r="J28" s="583">
        <v>80353</v>
      </c>
      <c r="K28" s="583">
        <v>0</v>
      </c>
      <c r="L28" s="583"/>
      <c r="M28" s="583">
        <v>0</v>
      </c>
      <c r="N28" s="583">
        <v>0</v>
      </c>
      <c r="O28" s="584">
        <v>0</v>
      </c>
      <c r="P28" s="518"/>
      <c r="Q28" s="577"/>
      <c r="R28" s="577"/>
    </row>
    <row r="29" spans="2:18" ht="8.1" customHeight="1">
      <c r="B29" s="581"/>
      <c r="C29" s="582"/>
      <c r="D29" s="586"/>
      <c r="E29" s="579"/>
      <c r="F29" s="579"/>
      <c r="G29" s="579"/>
      <c r="H29" s="580"/>
      <c r="I29" s="578"/>
      <c r="J29" s="578"/>
      <c r="K29" s="578"/>
      <c r="L29" s="578"/>
      <c r="M29" s="585"/>
      <c r="N29" s="578"/>
      <c r="O29" s="578"/>
      <c r="P29" s="518"/>
      <c r="Q29" s="577"/>
      <c r="R29" s="577"/>
    </row>
    <row r="30" spans="2:18" ht="14.1" customHeight="1">
      <c r="B30" s="581" t="s">
        <v>293</v>
      </c>
      <c r="C30" s="582"/>
      <c r="D30" s="392">
        <v>2022</v>
      </c>
      <c r="E30" s="510">
        <f>SUM(I30,M30)</f>
        <v>392158</v>
      </c>
      <c r="F30" s="510">
        <f>SUM(J30,N30)</f>
        <v>401378</v>
      </c>
      <c r="G30" s="510">
        <f>SUM(K30,O30)</f>
        <v>45</v>
      </c>
      <c r="H30" s="580"/>
      <c r="I30" s="512">
        <v>392156</v>
      </c>
      <c r="J30" s="512">
        <v>401378</v>
      </c>
      <c r="K30" s="512">
        <v>45</v>
      </c>
      <c r="L30" s="512"/>
      <c r="M30" s="512">
        <v>2</v>
      </c>
      <c r="N30" s="512">
        <v>0</v>
      </c>
      <c r="O30" s="513">
        <v>0</v>
      </c>
      <c r="P30" s="518"/>
      <c r="Q30" s="577"/>
      <c r="R30" s="577"/>
    </row>
    <row r="31" spans="2:18" ht="14.1" customHeight="1">
      <c r="B31" s="581"/>
      <c r="C31" s="582"/>
      <c r="D31" s="392">
        <v>2023</v>
      </c>
      <c r="E31" s="510">
        <f t="shared" ref="E31:G32" si="9">SUM(I31,M31)</f>
        <v>446300</v>
      </c>
      <c r="F31" s="510">
        <f t="shared" si="9"/>
        <v>451724</v>
      </c>
      <c r="G31" s="510">
        <f t="shared" si="9"/>
        <v>0</v>
      </c>
      <c r="H31" s="580"/>
      <c r="I31" s="583">
        <v>446292</v>
      </c>
      <c r="J31" s="583">
        <v>451724</v>
      </c>
      <c r="K31" s="583">
        <v>0</v>
      </c>
      <c r="L31" s="583"/>
      <c r="M31" s="583">
        <v>8</v>
      </c>
      <c r="N31" s="583">
        <v>0</v>
      </c>
      <c r="O31" s="584">
        <v>0</v>
      </c>
      <c r="P31" s="518"/>
      <c r="Q31" s="577"/>
      <c r="R31" s="577"/>
    </row>
    <row r="32" spans="2:18" ht="14.1" customHeight="1">
      <c r="B32" s="581"/>
      <c r="C32" s="582"/>
      <c r="D32" s="392">
        <v>2024</v>
      </c>
      <c r="E32" s="510">
        <f t="shared" si="9"/>
        <v>489624</v>
      </c>
      <c r="F32" s="510">
        <f t="shared" si="9"/>
        <v>494002</v>
      </c>
      <c r="G32" s="510">
        <f t="shared" si="9"/>
        <v>277</v>
      </c>
      <c r="H32" s="580"/>
      <c r="I32" s="583">
        <v>489624</v>
      </c>
      <c r="J32" s="583">
        <v>494002</v>
      </c>
      <c r="K32" s="583">
        <v>277</v>
      </c>
      <c r="L32" s="583"/>
      <c r="M32" s="583">
        <v>0</v>
      </c>
      <c r="N32" s="583">
        <v>0</v>
      </c>
      <c r="O32" s="584">
        <v>0</v>
      </c>
      <c r="P32" s="518"/>
      <c r="Q32" s="577"/>
      <c r="R32" s="577"/>
    </row>
    <row r="33" spans="2:19" ht="8.1" customHeight="1">
      <c r="B33" s="581"/>
      <c r="C33" s="582"/>
      <c r="D33" s="586"/>
      <c r="E33" s="579"/>
      <c r="F33" s="579"/>
      <c r="G33" s="579"/>
      <c r="H33" s="580"/>
      <c r="I33" s="578"/>
      <c r="J33" s="578"/>
      <c r="K33" s="578"/>
      <c r="L33" s="578"/>
      <c r="M33" s="585"/>
      <c r="N33" s="578"/>
      <c r="O33" s="578"/>
      <c r="P33" s="518"/>
      <c r="Q33" s="577"/>
      <c r="R33" s="577"/>
    </row>
    <row r="34" spans="2:19" ht="14.1" customHeight="1">
      <c r="B34" s="581" t="s">
        <v>294</v>
      </c>
      <c r="C34" s="582"/>
      <c r="D34" s="392">
        <v>2022</v>
      </c>
      <c r="E34" s="510">
        <f>SUM(I34,M34)</f>
        <v>678823</v>
      </c>
      <c r="F34" s="510">
        <f>SUM(J34,N34)</f>
        <v>698821</v>
      </c>
      <c r="G34" s="510">
        <f>SUM(K34,O34)</f>
        <v>153</v>
      </c>
      <c r="H34" s="580"/>
      <c r="I34" s="512">
        <v>678823</v>
      </c>
      <c r="J34" s="512">
        <v>698760</v>
      </c>
      <c r="K34" s="512">
        <v>153</v>
      </c>
      <c r="L34" s="512"/>
      <c r="M34" s="512">
        <v>0</v>
      </c>
      <c r="N34" s="512">
        <v>61</v>
      </c>
      <c r="O34" s="513">
        <v>0</v>
      </c>
      <c r="P34" s="518"/>
      <c r="Q34" s="577"/>
      <c r="R34" s="577"/>
    </row>
    <row r="35" spans="2:19" ht="14.1" customHeight="1">
      <c r="B35" s="581"/>
      <c r="C35" s="582"/>
      <c r="D35" s="392">
        <v>2023</v>
      </c>
      <c r="E35" s="510">
        <f t="shared" ref="E35:G36" si="10">SUM(I35,M35)</f>
        <v>853350</v>
      </c>
      <c r="F35" s="510">
        <f t="shared" si="10"/>
        <v>858090</v>
      </c>
      <c r="G35" s="510">
        <f t="shared" si="10"/>
        <v>0</v>
      </c>
      <c r="H35" s="580"/>
      <c r="I35" s="583">
        <v>853345</v>
      </c>
      <c r="J35" s="583">
        <v>858085</v>
      </c>
      <c r="K35" s="583">
        <v>0</v>
      </c>
      <c r="L35" s="583"/>
      <c r="M35" s="583">
        <v>5</v>
      </c>
      <c r="N35" s="583">
        <v>5</v>
      </c>
      <c r="O35" s="584">
        <v>0</v>
      </c>
      <c r="P35" s="518"/>
      <c r="Q35" s="577"/>
      <c r="R35" s="577"/>
    </row>
    <row r="36" spans="2:19" ht="14.1" customHeight="1">
      <c r="B36" s="581"/>
      <c r="C36" s="582"/>
      <c r="D36" s="392">
        <v>2024</v>
      </c>
      <c r="E36" s="510">
        <f t="shared" si="10"/>
        <v>979075</v>
      </c>
      <c r="F36" s="510">
        <f t="shared" si="10"/>
        <v>983591</v>
      </c>
      <c r="G36" s="510">
        <f t="shared" si="10"/>
        <v>86</v>
      </c>
      <c r="H36" s="580"/>
      <c r="I36" s="583">
        <v>945184</v>
      </c>
      <c r="J36" s="583">
        <v>949411</v>
      </c>
      <c r="K36" s="583">
        <v>86</v>
      </c>
      <c r="L36" s="583"/>
      <c r="M36" s="583">
        <v>33891</v>
      </c>
      <c r="N36" s="583">
        <v>34180</v>
      </c>
      <c r="O36" s="584">
        <v>0</v>
      </c>
      <c r="P36" s="518"/>
      <c r="Q36" s="577"/>
      <c r="R36" s="577"/>
    </row>
    <row r="37" spans="2:19" ht="8.1" customHeight="1">
      <c r="B37" s="581"/>
      <c r="C37" s="582"/>
      <c r="D37" s="586"/>
      <c r="E37" s="579"/>
      <c r="F37" s="579"/>
      <c r="G37" s="579"/>
      <c r="H37" s="580"/>
      <c r="I37" s="578"/>
      <c r="J37" s="578"/>
      <c r="K37" s="578"/>
      <c r="L37" s="578"/>
      <c r="M37" s="585"/>
      <c r="N37" s="578"/>
      <c r="O37" s="578"/>
      <c r="P37" s="518"/>
      <c r="Q37" s="577"/>
      <c r="R37" s="577"/>
    </row>
    <row r="38" spans="2:19" ht="14.1" customHeight="1">
      <c r="B38" s="581" t="s">
        <v>295</v>
      </c>
      <c r="C38" s="582"/>
      <c r="D38" s="392">
        <v>2022</v>
      </c>
      <c r="E38" s="578" t="s">
        <v>45</v>
      </c>
      <c r="F38" s="578" t="s">
        <v>45</v>
      </c>
      <c r="G38" s="578" t="s">
        <v>45</v>
      </c>
      <c r="H38" s="580"/>
      <c r="I38" s="578" t="s">
        <v>45</v>
      </c>
      <c r="J38" s="578" t="s">
        <v>45</v>
      </c>
      <c r="K38" s="578" t="s">
        <v>45</v>
      </c>
      <c r="L38" s="578"/>
      <c r="M38" s="585" t="s">
        <v>45</v>
      </c>
      <c r="N38" s="578" t="s">
        <v>45</v>
      </c>
      <c r="O38" s="578" t="s">
        <v>45</v>
      </c>
      <c r="P38" s="518"/>
      <c r="Q38" s="577"/>
      <c r="R38" s="577"/>
    </row>
    <row r="39" spans="2:19" ht="14.1" customHeight="1">
      <c r="B39" s="581"/>
      <c r="C39" s="582"/>
      <c r="D39" s="392">
        <v>2023</v>
      </c>
      <c r="E39" s="578" t="s">
        <v>45</v>
      </c>
      <c r="F39" s="578" t="s">
        <v>45</v>
      </c>
      <c r="G39" s="578" t="s">
        <v>45</v>
      </c>
      <c r="H39" s="580"/>
      <c r="I39" s="583">
        <v>0</v>
      </c>
      <c r="J39" s="583">
        <v>0</v>
      </c>
      <c r="K39" s="583">
        <v>624</v>
      </c>
      <c r="L39" s="583"/>
      <c r="M39" s="583">
        <v>0</v>
      </c>
      <c r="N39" s="583">
        <v>0</v>
      </c>
      <c r="O39" s="584">
        <v>0</v>
      </c>
      <c r="P39" s="518"/>
      <c r="Q39" s="577"/>
      <c r="R39" s="577"/>
    </row>
    <row r="40" spans="2:19" ht="14.1" customHeight="1">
      <c r="B40" s="581"/>
      <c r="C40" s="582"/>
      <c r="D40" s="392">
        <v>2024</v>
      </c>
      <c r="E40" s="578" t="s">
        <v>45</v>
      </c>
      <c r="F40" s="578" t="s">
        <v>45</v>
      </c>
      <c r="G40" s="578" t="s">
        <v>45</v>
      </c>
      <c r="H40" s="580"/>
      <c r="I40" s="578" t="s">
        <v>45</v>
      </c>
      <c r="J40" s="578" t="s">
        <v>45</v>
      </c>
      <c r="K40" s="578" t="s">
        <v>45</v>
      </c>
      <c r="L40" s="578"/>
      <c r="M40" s="585" t="s">
        <v>45</v>
      </c>
      <c r="N40" s="578" t="s">
        <v>45</v>
      </c>
      <c r="O40" s="578" t="s">
        <v>45</v>
      </c>
      <c r="P40" s="518"/>
      <c r="Q40" s="577"/>
      <c r="R40" s="577"/>
    </row>
    <row r="41" spans="2:19" ht="8.1" customHeight="1">
      <c r="B41" s="581"/>
      <c r="C41" s="582"/>
      <c r="D41" s="587"/>
      <c r="E41" s="579"/>
      <c r="F41" s="579"/>
      <c r="G41" s="579"/>
      <c r="H41" s="580"/>
      <c r="I41" s="578"/>
      <c r="J41" s="578"/>
      <c r="K41" s="578"/>
      <c r="L41" s="578"/>
      <c r="M41" s="585"/>
      <c r="N41" s="578"/>
      <c r="O41" s="578"/>
      <c r="P41" s="518"/>
      <c r="Q41" s="577"/>
      <c r="R41" s="577"/>
    </row>
    <row r="42" spans="2:19" ht="14.1" customHeight="1">
      <c r="B42" s="571" t="s">
        <v>11</v>
      </c>
      <c r="C42" s="572"/>
      <c r="D42" s="386">
        <v>2022</v>
      </c>
      <c r="E42" s="573">
        <f>SUM(E46,E50,E54,E58,E62,E66,E70,E74)</f>
        <v>4211531</v>
      </c>
      <c r="F42" s="573">
        <f t="shared" ref="F42:G42" si="11">SUM(F46,F50,F54,F58,F62,F66,F70,F74)</f>
        <v>4251974</v>
      </c>
      <c r="G42" s="573">
        <f t="shared" si="11"/>
        <v>10210</v>
      </c>
      <c r="H42" s="580"/>
      <c r="I42" s="573">
        <f>SUM(I46,I50,I54,I58,I62,I66,I70,I74)</f>
        <v>4092962</v>
      </c>
      <c r="J42" s="573">
        <f t="shared" ref="J42" si="12">SUM(J46,J50,J54,J58,J62,J66,J70,J74)</f>
        <v>4126503</v>
      </c>
      <c r="K42" s="573">
        <f>SUM(K46,K50,K54,K58,K62,K66,K70,K74)</f>
        <v>10210</v>
      </c>
      <c r="L42" s="573">
        <f t="shared" ref="L42" si="13">SUM(L46,L50,L54,L58,L62,L66,L70,L74)</f>
        <v>0</v>
      </c>
      <c r="M42" s="588" t="s">
        <v>45</v>
      </c>
      <c r="N42" s="588" t="s">
        <v>45</v>
      </c>
      <c r="O42" s="588" t="s">
        <v>45</v>
      </c>
      <c r="P42" s="576"/>
      <c r="Q42" s="577"/>
      <c r="R42" s="577"/>
    </row>
    <row r="43" spans="2:19" ht="14.1" customHeight="1">
      <c r="B43" s="571"/>
      <c r="C43" s="572"/>
      <c r="D43" s="386">
        <v>2023</v>
      </c>
      <c r="E43" s="573">
        <f t="shared" ref="E43:G44" si="14">SUM(E47,E51,E55,E59,E63,E67,E71,E75)</f>
        <v>5122005</v>
      </c>
      <c r="F43" s="573">
        <f t="shared" si="14"/>
        <v>5148273</v>
      </c>
      <c r="G43" s="573">
        <f t="shared" si="14"/>
        <v>8083</v>
      </c>
      <c r="H43" s="580"/>
      <c r="I43" s="573">
        <f t="shared" ref="I43:M44" si="15">SUM(I47,I51,I55,I59,I63,I67,I71,I75)</f>
        <v>4874669</v>
      </c>
      <c r="J43" s="573">
        <f t="shared" si="15"/>
        <v>4878844</v>
      </c>
      <c r="K43" s="573">
        <f t="shared" si="15"/>
        <v>8083</v>
      </c>
      <c r="L43" s="573">
        <f t="shared" si="15"/>
        <v>0</v>
      </c>
      <c r="M43" s="573">
        <f t="shared" si="15"/>
        <v>247336</v>
      </c>
      <c r="N43" s="588" t="s">
        <v>45</v>
      </c>
      <c r="O43" s="588" t="s">
        <v>45</v>
      </c>
      <c r="P43" s="576"/>
      <c r="Q43" s="577"/>
      <c r="R43" s="577"/>
    </row>
    <row r="44" spans="2:19" ht="14.1" customHeight="1">
      <c r="B44" s="571"/>
      <c r="C44" s="572"/>
      <c r="D44" s="386">
        <v>2024</v>
      </c>
      <c r="E44" s="573">
        <f t="shared" si="14"/>
        <v>5038297</v>
      </c>
      <c r="F44" s="573">
        <f t="shared" si="14"/>
        <v>5057740</v>
      </c>
      <c r="G44" s="573">
        <f t="shared" si="14"/>
        <v>6496.3</v>
      </c>
      <c r="H44" s="580"/>
      <c r="I44" s="573">
        <f t="shared" si="15"/>
        <v>4784719</v>
      </c>
      <c r="J44" s="573">
        <f t="shared" si="15"/>
        <v>4791066</v>
      </c>
      <c r="K44" s="573">
        <f t="shared" si="15"/>
        <v>6345.3</v>
      </c>
      <c r="L44" s="573">
        <f t="shared" si="15"/>
        <v>0</v>
      </c>
      <c r="M44" s="573">
        <f t="shared" si="15"/>
        <v>253578</v>
      </c>
      <c r="N44" s="588" t="s">
        <v>45</v>
      </c>
      <c r="O44" s="588" t="s">
        <v>45</v>
      </c>
      <c r="P44" s="576"/>
      <c r="Q44" s="577"/>
      <c r="R44" s="577"/>
      <c r="S44" s="589"/>
    </row>
    <row r="45" spans="2:19" ht="8.1" customHeight="1">
      <c r="B45" s="571"/>
      <c r="C45" s="572"/>
      <c r="D45" s="586"/>
      <c r="E45" s="579"/>
      <c r="F45" s="579"/>
      <c r="G45" s="579"/>
      <c r="H45" s="580"/>
      <c r="I45" s="578"/>
      <c r="J45" s="578"/>
      <c r="K45" s="578"/>
      <c r="L45" s="578"/>
      <c r="M45" s="585"/>
      <c r="N45" s="578"/>
      <c r="O45" s="578"/>
      <c r="P45" s="576"/>
      <c r="Q45" s="577"/>
      <c r="R45" s="577"/>
    </row>
    <row r="46" spans="2:19" ht="14.1" customHeight="1">
      <c r="B46" s="581" t="s">
        <v>296</v>
      </c>
      <c r="C46" s="582"/>
      <c r="D46" s="392">
        <v>2022</v>
      </c>
      <c r="E46" s="510">
        <f>SUM(I46,M46)</f>
        <v>2167058</v>
      </c>
      <c r="F46" s="510">
        <f>SUM(J46,N46)</f>
        <v>2173012</v>
      </c>
      <c r="G46" s="510">
        <f>SUM(K46,O46)</f>
        <v>323</v>
      </c>
      <c r="H46" s="580"/>
      <c r="I46" s="512">
        <v>2072274</v>
      </c>
      <c r="J46" s="512">
        <v>2073850</v>
      </c>
      <c r="K46" s="512">
        <v>323</v>
      </c>
      <c r="L46" s="512"/>
      <c r="M46" s="512">
        <v>94784</v>
      </c>
      <c r="N46" s="512">
        <v>99162</v>
      </c>
      <c r="O46" s="513">
        <v>0</v>
      </c>
      <c r="P46" s="518"/>
      <c r="Q46" s="577"/>
      <c r="R46" s="577"/>
    </row>
    <row r="47" spans="2:19" ht="14.1" customHeight="1">
      <c r="B47" s="581"/>
      <c r="C47" s="582"/>
      <c r="D47" s="392">
        <v>2023</v>
      </c>
      <c r="E47" s="510">
        <f t="shared" ref="E47:G48" si="16">SUM(I47,M47)</f>
        <v>2662912</v>
      </c>
      <c r="F47" s="510">
        <f t="shared" si="16"/>
        <v>2668811</v>
      </c>
      <c r="G47" s="510">
        <f t="shared" si="16"/>
        <v>401</v>
      </c>
      <c r="H47" s="580"/>
      <c r="I47" s="583">
        <v>2483368</v>
      </c>
      <c r="J47" s="583">
        <v>2477517</v>
      </c>
      <c r="K47" s="583">
        <v>401</v>
      </c>
      <c r="L47" s="583"/>
      <c r="M47" s="583">
        <v>179544</v>
      </c>
      <c r="N47" s="583">
        <v>191294</v>
      </c>
      <c r="O47" s="584">
        <v>0</v>
      </c>
      <c r="P47" s="518"/>
      <c r="Q47" s="577"/>
      <c r="R47" s="577"/>
    </row>
    <row r="48" spans="2:19" ht="14.1" customHeight="1">
      <c r="B48" s="581"/>
      <c r="C48" s="582"/>
      <c r="D48" s="392">
        <v>2024</v>
      </c>
      <c r="E48" s="510">
        <f t="shared" si="16"/>
        <v>2691120</v>
      </c>
      <c r="F48" s="510">
        <f t="shared" si="16"/>
        <v>2695493</v>
      </c>
      <c r="G48" s="510">
        <f t="shared" si="16"/>
        <v>0</v>
      </c>
      <c r="H48" s="580"/>
      <c r="I48" s="583">
        <v>2474525</v>
      </c>
      <c r="J48" s="583">
        <v>2466816</v>
      </c>
      <c r="K48" s="583">
        <v>0</v>
      </c>
      <c r="L48" s="583"/>
      <c r="M48" s="583">
        <v>216595</v>
      </c>
      <c r="N48" s="583">
        <v>228677</v>
      </c>
      <c r="O48" s="584">
        <v>0</v>
      </c>
      <c r="P48" s="518"/>
      <c r="Q48" s="577"/>
      <c r="R48" s="577"/>
    </row>
    <row r="49" spans="2:18" ht="8.1" customHeight="1">
      <c r="B49" s="581"/>
      <c r="C49" s="582"/>
      <c r="D49" s="586"/>
      <c r="E49" s="579"/>
      <c r="F49" s="579"/>
      <c r="G49" s="579"/>
      <c r="H49" s="580"/>
      <c r="I49" s="578"/>
      <c r="J49" s="578"/>
      <c r="K49" s="578"/>
      <c r="L49" s="578"/>
      <c r="M49" s="585"/>
      <c r="N49" s="578"/>
      <c r="O49" s="578"/>
      <c r="P49" s="518"/>
      <c r="Q49" s="577"/>
      <c r="R49" s="577"/>
    </row>
    <row r="50" spans="2:18" ht="14.1" customHeight="1">
      <c r="B50" s="581" t="s">
        <v>297</v>
      </c>
      <c r="C50" s="582"/>
      <c r="D50" s="392">
        <v>2022</v>
      </c>
      <c r="E50" s="510">
        <f>SUM(I50,M50)</f>
        <v>360126</v>
      </c>
      <c r="F50" s="510">
        <f>SUM(J50,N50)</f>
        <v>365660</v>
      </c>
      <c r="G50" s="510">
        <f>SUM(K50,O50)</f>
        <v>622</v>
      </c>
      <c r="H50" s="580"/>
      <c r="I50" s="512">
        <v>360126</v>
      </c>
      <c r="J50" s="512">
        <v>365660</v>
      </c>
      <c r="K50" s="512">
        <v>622</v>
      </c>
      <c r="L50" s="512"/>
      <c r="M50" s="512">
        <v>0</v>
      </c>
      <c r="N50" s="512">
        <v>0</v>
      </c>
      <c r="O50" s="513">
        <v>0</v>
      </c>
      <c r="P50" s="518"/>
      <c r="Q50" s="577"/>
      <c r="R50" s="577"/>
    </row>
    <row r="51" spans="2:18" ht="14.1" customHeight="1">
      <c r="B51" s="581"/>
      <c r="C51" s="582"/>
      <c r="D51" s="392">
        <v>2023</v>
      </c>
      <c r="E51" s="510">
        <f t="shared" ref="E51:G52" si="17">SUM(I51,M51)</f>
        <v>435166</v>
      </c>
      <c r="F51" s="510">
        <f t="shared" si="17"/>
        <v>437311</v>
      </c>
      <c r="G51" s="510">
        <f t="shared" si="17"/>
        <v>340</v>
      </c>
      <c r="H51" s="580"/>
      <c r="I51" s="583">
        <v>435035</v>
      </c>
      <c r="J51" s="583">
        <v>437278</v>
      </c>
      <c r="K51" s="583">
        <v>340</v>
      </c>
      <c r="L51" s="583"/>
      <c r="M51" s="583">
        <v>131</v>
      </c>
      <c r="N51" s="583">
        <v>33</v>
      </c>
      <c r="O51" s="584">
        <v>0</v>
      </c>
      <c r="P51" s="518"/>
      <c r="Q51" s="577"/>
      <c r="R51" s="577"/>
    </row>
    <row r="52" spans="2:18" ht="14.1" customHeight="1">
      <c r="B52" s="581"/>
      <c r="C52" s="582"/>
      <c r="D52" s="392">
        <v>2024</v>
      </c>
      <c r="E52" s="510">
        <f t="shared" si="17"/>
        <v>424426</v>
      </c>
      <c r="F52" s="510">
        <f t="shared" si="17"/>
        <v>426178</v>
      </c>
      <c r="G52" s="510">
        <f t="shared" si="17"/>
        <v>135</v>
      </c>
      <c r="H52" s="580"/>
      <c r="I52" s="583">
        <v>424398</v>
      </c>
      <c r="J52" s="583">
        <v>426167</v>
      </c>
      <c r="K52" s="583">
        <v>135</v>
      </c>
      <c r="L52" s="583"/>
      <c r="M52" s="583">
        <v>28</v>
      </c>
      <c r="N52" s="583">
        <v>11</v>
      </c>
      <c r="O52" s="584">
        <v>0</v>
      </c>
      <c r="P52" s="518"/>
      <c r="Q52" s="577"/>
      <c r="R52" s="577"/>
    </row>
    <row r="53" spans="2:18" ht="8.1" customHeight="1">
      <c r="B53" s="581"/>
      <c r="C53" s="582"/>
      <c r="D53" s="586"/>
      <c r="E53" s="579"/>
      <c r="F53" s="579"/>
      <c r="G53" s="579"/>
      <c r="H53" s="580"/>
      <c r="I53" s="578"/>
      <c r="J53" s="578"/>
      <c r="K53" s="578"/>
      <c r="L53" s="578"/>
      <c r="M53" s="585"/>
      <c r="N53" s="578"/>
      <c r="O53" s="578"/>
      <c r="P53" s="518"/>
      <c r="Q53" s="577"/>
      <c r="R53" s="577"/>
    </row>
    <row r="54" spans="2:18" ht="14.1" customHeight="1">
      <c r="B54" s="581" t="s">
        <v>298</v>
      </c>
      <c r="C54" s="582"/>
      <c r="D54" s="392">
        <v>2022</v>
      </c>
      <c r="E54" s="510">
        <f>SUM(I54,M54)</f>
        <v>880960</v>
      </c>
      <c r="F54" s="510">
        <f>SUM(J54,N54)</f>
        <v>894278</v>
      </c>
      <c r="G54" s="510">
        <f>SUM(K54,O54)</f>
        <v>944</v>
      </c>
      <c r="H54" s="580"/>
      <c r="I54" s="512">
        <v>858606</v>
      </c>
      <c r="J54" s="512">
        <v>869354</v>
      </c>
      <c r="K54" s="512">
        <v>944</v>
      </c>
      <c r="L54" s="512"/>
      <c r="M54" s="512">
        <v>22354</v>
      </c>
      <c r="N54" s="512">
        <v>24924</v>
      </c>
      <c r="O54" s="513">
        <v>0</v>
      </c>
      <c r="P54" s="518"/>
      <c r="Q54" s="577"/>
      <c r="R54" s="577"/>
    </row>
    <row r="55" spans="2:18" ht="14.1" customHeight="1">
      <c r="B55" s="581"/>
      <c r="C55" s="582"/>
      <c r="D55" s="392">
        <v>2023</v>
      </c>
      <c r="E55" s="510">
        <f t="shared" ref="E55:G56" si="18">SUM(I55,M55)</f>
        <v>1094039</v>
      </c>
      <c r="F55" s="510">
        <f t="shared" si="18"/>
        <v>1105626</v>
      </c>
      <c r="G55" s="510">
        <f t="shared" si="18"/>
        <v>1169</v>
      </c>
      <c r="H55" s="580"/>
      <c r="I55" s="583">
        <v>1047776</v>
      </c>
      <c r="J55" s="583">
        <v>1054120</v>
      </c>
      <c r="K55" s="583">
        <v>1169</v>
      </c>
      <c r="L55" s="583"/>
      <c r="M55" s="583">
        <v>46263</v>
      </c>
      <c r="N55" s="583">
        <v>51506</v>
      </c>
      <c r="O55" s="584">
        <v>0</v>
      </c>
      <c r="P55" s="518"/>
      <c r="Q55" s="577"/>
      <c r="R55" s="577"/>
    </row>
    <row r="56" spans="2:18" ht="14.1" customHeight="1">
      <c r="B56" s="581"/>
      <c r="C56" s="582"/>
      <c r="D56" s="392">
        <v>2024</v>
      </c>
      <c r="E56" s="510">
        <f t="shared" si="18"/>
        <v>1032884</v>
      </c>
      <c r="F56" s="510">
        <f t="shared" si="18"/>
        <v>1039595</v>
      </c>
      <c r="G56" s="510">
        <f t="shared" si="18"/>
        <v>659</v>
      </c>
      <c r="H56" s="580"/>
      <c r="I56" s="583">
        <v>1006905</v>
      </c>
      <c r="J56" s="583">
        <v>1013494</v>
      </c>
      <c r="K56" s="583">
        <v>508</v>
      </c>
      <c r="L56" s="583"/>
      <c r="M56" s="583">
        <v>25979</v>
      </c>
      <c r="N56" s="583">
        <v>26101</v>
      </c>
      <c r="O56" s="584">
        <v>151</v>
      </c>
      <c r="P56" s="518"/>
      <c r="Q56" s="577"/>
      <c r="R56" s="577"/>
    </row>
    <row r="57" spans="2:18" ht="8.1" customHeight="1">
      <c r="B57" s="581"/>
      <c r="C57" s="582"/>
      <c r="D57" s="586"/>
      <c r="E57" s="579"/>
      <c r="F57" s="579"/>
      <c r="G57" s="579"/>
      <c r="H57" s="580"/>
      <c r="I57" s="578"/>
      <c r="J57" s="578"/>
      <c r="K57" s="578"/>
      <c r="L57" s="578"/>
      <c r="M57" s="585"/>
      <c r="N57" s="578"/>
      <c r="O57" s="578"/>
      <c r="P57" s="518"/>
      <c r="Q57" s="577"/>
      <c r="R57" s="577"/>
    </row>
    <row r="58" spans="2:18" ht="14.1" customHeight="1">
      <c r="B58" s="581" t="s">
        <v>299</v>
      </c>
      <c r="C58" s="582"/>
      <c r="D58" s="392">
        <v>2022</v>
      </c>
      <c r="E58" s="510">
        <f>SUM(I58,M58)</f>
        <v>612010</v>
      </c>
      <c r="F58" s="510">
        <f>SUM(J58,N58)</f>
        <v>621814</v>
      </c>
      <c r="G58" s="510">
        <f>SUM(K58,O58)</f>
        <v>1087</v>
      </c>
      <c r="H58" s="580"/>
      <c r="I58" s="512">
        <v>610579</v>
      </c>
      <c r="J58" s="512">
        <v>620429</v>
      </c>
      <c r="K58" s="512">
        <v>1087</v>
      </c>
      <c r="L58" s="512"/>
      <c r="M58" s="512">
        <v>1431</v>
      </c>
      <c r="N58" s="512">
        <v>1385</v>
      </c>
      <c r="O58" s="513">
        <v>0</v>
      </c>
      <c r="P58" s="518"/>
      <c r="Q58" s="577"/>
      <c r="R58" s="577"/>
    </row>
    <row r="59" spans="2:18" ht="14.1" customHeight="1">
      <c r="B59" s="581"/>
      <c r="C59" s="582"/>
      <c r="D59" s="392">
        <v>2023</v>
      </c>
      <c r="E59" s="510">
        <f t="shared" ref="E59:G60" si="19">SUM(I59,M59)</f>
        <v>772114</v>
      </c>
      <c r="F59" s="510">
        <f t="shared" si="19"/>
        <v>776488</v>
      </c>
      <c r="G59" s="510">
        <f t="shared" si="19"/>
        <v>10</v>
      </c>
      <c r="H59" s="580"/>
      <c r="I59" s="583">
        <v>750716</v>
      </c>
      <c r="J59" s="583">
        <v>749892</v>
      </c>
      <c r="K59" s="583">
        <v>10</v>
      </c>
      <c r="L59" s="583"/>
      <c r="M59" s="583">
        <v>21398</v>
      </c>
      <c r="N59" s="583">
        <v>26596</v>
      </c>
      <c r="O59" s="584">
        <v>0</v>
      </c>
      <c r="P59" s="518"/>
      <c r="Q59" s="577"/>
      <c r="R59" s="577"/>
    </row>
    <row r="60" spans="2:18" ht="14.1" customHeight="1">
      <c r="B60" s="581"/>
      <c r="C60" s="582"/>
      <c r="D60" s="392">
        <v>2024</v>
      </c>
      <c r="E60" s="510">
        <f t="shared" si="19"/>
        <v>728210</v>
      </c>
      <c r="F60" s="510">
        <f t="shared" si="19"/>
        <v>731913</v>
      </c>
      <c r="G60" s="510">
        <f t="shared" si="19"/>
        <v>94</v>
      </c>
      <c r="H60" s="580"/>
      <c r="I60" s="583">
        <v>717236</v>
      </c>
      <c r="J60" s="583">
        <v>720030</v>
      </c>
      <c r="K60" s="583">
        <v>94</v>
      </c>
      <c r="L60" s="583"/>
      <c r="M60" s="583">
        <v>10974</v>
      </c>
      <c r="N60" s="583">
        <v>11883</v>
      </c>
      <c r="O60" s="584">
        <v>0</v>
      </c>
      <c r="P60" s="518"/>
      <c r="Q60" s="577"/>
      <c r="R60" s="577"/>
    </row>
    <row r="61" spans="2:18" ht="8.1" customHeight="1">
      <c r="B61" s="581"/>
      <c r="C61" s="582"/>
      <c r="D61" s="586"/>
      <c r="E61" s="579"/>
      <c r="F61" s="579"/>
      <c r="G61" s="579"/>
      <c r="H61" s="580"/>
      <c r="I61" s="578"/>
      <c r="J61" s="578"/>
      <c r="K61" s="578"/>
      <c r="L61" s="578"/>
      <c r="M61" s="585"/>
      <c r="N61" s="578"/>
      <c r="O61" s="578"/>
      <c r="P61" s="518"/>
      <c r="Q61" s="577"/>
      <c r="R61" s="577"/>
    </row>
    <row r="62" spans="2:18" ht="14.1" customHeight="1">
      <c r="B62" s="590" t="s">
        <v>300</v>
      </c>
      <c r="C62" s="591"/>
      <c r="D62" s="392">
        <v>2022</v>
      </c>
      <c r="E62" s="510">
        <f>SUM(I62,M62)</f>
        <v>31388</v>
      </c>
      <c r="F62" s="510">
        <f>SUM(J62,N62)</f>
        <v>31117</v>
      </c>
      <c r="G62" s="510">
        <f>SUM(K62,O62)</f>
        <v>0</v>
      </c>
      <c r="H62" s="580"/>
      <c r="I62" s="512">
        <v>31388</v>
      </c>
      <c r="J62" s="512">
        <v>31117</v>
      </c>
      <c r="K62" s="512">
        <v>0</v>
      </c>
      <c r="L62" s="512"/>
      <c r="M62" s="512">
        <v>0</v>
      </c>
      <c r="N62" s="512">
        <v>0</v>
      </c>
      <c r="O62" s="513">
        <v>0</v>
      </c>
      <c r="P62" s="592"/>
      <c r="Q62" s="577"/>
      <c r="R62" s="577"/>
    </row>
    <row r="63" spans="2:18" ht="14.1" customHeight="1">
      <c r="B63" s="590"/>
      <c r="C63" s="591"/>
      <c r="D63" s="392">
        <v>2023</v>
      </c>
      <c r="E63" s="510">
        <f t="shared" ref="E63:G64" si="20">SUM(I63,M63)</f>
        <v>36326</v>
      </c>
      <c r="F63" s="510">
        <f t="shared" si="20"/>
        <v>35824</v>
      </c>
      <c r="G63" s="510">
        <f t="shared" si="20"/>
        <v>0</v>
      </c>
      <c r="H63" s="580"/>
      <c r="I63" s="583">
        <v>36326</v>
      </c>
      <c r="J63" s="583">
        <v>35824</v>
      </c>
      <c r="K63" s="583">
        <v>0</v>
      </c>
      <c r="L63" s="583"/>
      <c r="M63" s="583">
        <v>0</v>
      </c>
      <c r="N63" s="583">
        <v>0</v>
      </c>
      <c r="O63" s="584">
        <v>0</v>
      </c>
      <c r="P63" s="592"/>
      <c r="Q63" s="577"/>
      <c r="R63" s="577"/>
    </row>
    <row r="64" spans="2:18" ht="14.1" customHeight="1">
      <c r="B64" s="590"/>
      <c r="C64" s="591"/>
      <c r="D64" s="392">
        <v>2024</v>
      </c>
      <c r="E64" s="510">
        <f t="shared" si="20"/>
        <v>35060</v>
      </c>
      <c r="F64" s="510">
        <f t="shared" si="20"/>
        <v>34565</v>
      </c>
      <c r="G64" s="510">
        <f t="shared" si="20"/>
        <v>0</v>
      </c>
      <c r="H64" s="580"/>
      <c r="I64" s="583">
        <v>35060</v>
      </c>
      <c r="J64" s="583">
        <v>34565</v>
      </c>
      <c r="K64" s="583">
        <v>0</v>
      </c>
      <c r="L64" s="583"/>
      <c r="M64" s="583">
        <v>0</v>
      </c>
      <c r="N64" s="583">
        <v>0</v>
      </c>
      <c r="O64" s="584">
        <v>0</v>
      </c>
      <c r="P64" s="592"/>
      <c r="Q64" s="577"/>
      <c r="R64" s="577"/>
    </row>
    <row r="65" spans="1:17" ht="8.1" customHeight="1">
      <c r="B65" s="590"/>
      <c r="C65" s="591"/>
      <c r="D65" s="586"/>
      <c r="E65" s="579"/>
      <c r="F65" s="579"/>
      <c r="G65" s="579"/>
      <c r="H65" s="580"/>
      <c r="I65" s="578"/>
      <c r="J65" s="578"/>
      <c r="K65" s="578"/>
      <c r="L65" s="578"/>
      <c r="M65" s="585"/>
      <c r="N65" s="578"/>
      <c r="O65" s="578"/>
      <c r="P65" s="592"/>
      <c r="Q65" s="577"/>
    </row>
    <row r="66" spans="1:17" ht="14.1" customHeight="1">
      <c r="B66" s="593" t="s">
        <v>301</v>
      </c>
      <c r="C66" s="594"/>
      <c r="D66" s="392">
        <v>2022</v>
      </c>
      <c r="E66" s="510">
        <f>SUM(I66,M66)</f>
        <v>74838</v>
      </c>
      <c r="F66" s="510">
        <f>SUM(J66,N66)</f>
        <v>75122</v>
      </c>
      <c r="G66" s="510">
        <f>SUM(K66,O66)</f>
        <v>0</v>
      </c>
      <c r="H66" s="580"/>
      <c r="I66" s="512">
        <v>74838</v>
      </c>
      <c r="J66" s="512">
        <v>75122</v>
      </c>
      <c r="K66" s="512">
        <v>0</v>
      </c>
      <c r="L66" s="512"/>
      <c r="M66" s="512">
        <v>0</v>
      </c>
      <c r="N66" s="512">
        <v>0</v>
      </c>
      <c r="O66" s="513">
        <v>0</v>
      </c>
      <c r="P66" s="518"/>
      <c r="Q66" s="577"/>
    </row>
    <row r="67" spans="1:17" ht="14.1" customHeight="1">
      <c r="B67" s="593"/>
      <c r="C67" s="594"/>
      <c r="D67" s="392">
        <v>2023</v>
      </c>
      <c r="E67" s="510">
        <f t="shared" ref="E67:G68" si="21">SUM(I67,M67)</f>
        <v>41899</v>
      </c>
      <c r="F67" s="510">
        <f t="shared" si="21"/>
        <v>41796</v>
      </c>
      <c r="G67" s="510">
        <f t="shared" si="21"/>
        <v>0</v>
      </c>
      <c r="H67" s="580"/>
      <c r="I67" s="583">
        <v>41899</v>
      </c>
      <c r="J67" s="583">
        <v>41796</v>
      </c>
      <c r="K67" s="583">
        <v>0</v>
      </c>
      <c r="L67" s="583"/>
      <c r="M67" s="583">
        <v>0</v>
      </c>
      <c r="N67" s="583">
        <v>0</v>
      </c>
      <c r="O67" s="584">
        <v>0</v>
      </c>
      <c r="P67" s="518"/>
      <c r="Q67" s="577"/>
    </row>
    <row r="68" spans="1:17" ht="14.1" customHeight="1">
      <c r="B68" s="593"/>
      <c r="C68" s="594"/>
      <c r="D68" s="392">
        <v>2024</v>
      </c>
      <c r="E68" s="510">
        <f t="shared" si="21"/>
        <v>45649</v>
      </c>
      <c r="F68" s="510">
        <f t="shared" si="21"/>
        <v>46268</v>
      </c>
      <c r="G68" s="510">
        <f t="shared" si="21"/>
        <v>0</v>
      </c>
      <c r="H68" s="580"/>
      <c r="I68" s="583">
        <v>45647</v>
      </c>
      <c r="J68" s="583">
        <v>46266</v>
      </c>
      <c r="K68" s="583">
        <v>0</v>
      </c>
      <c r="L68" s="583"/>
      <c r="M68" s="583">
        <v>2</v>
      </c>
      <c r="N68" s="583">
        <v>2</v>
      </c>
      <c r="O68" s="584">
        <v>0</v>
      </c>
      <c r="P68" s="518"/>
      <c r="Q68" s="589"/>
    </row>
    <row r="69" spans="1:17" ht="8.1" customHeight="1">
      <c r="B69" s="590"/>
      <c r="C69" s="591"/>
      <c r="D69" s="586"/>
      <c r="E69" s="579"/>
      <c r="F69" s="579"/>
      <c r="G69" s="579"/>
      <c r="H69" s="580"/>
      <c r="I69" s="578"/>
      <c r="J69" s="578"/>
      <c r="K69" s="578"/>
      <c r="L69" s="578"/>
      <c r="M69" s="585"/>
      <c r="N69" s="578"/>
      <c r="O69" s="578"/>
      <c r="P69" s="592"/>
      <c r="Q69" s="577"/>
    </row>
    <row r="70" spans="1:17" ht="14.1" customHeight="1">
      <c r="B70" s="593" t="s">
        <v>325</v>
      </c>
      <c r="C70" s="594"/>
      <c r="D70" s="392">
        <v>2022</v>
      </c>
      <c r="E70" s="510">
        <f>SUM(I70,M70)</f>
        <v>30300</v>
      </c>
      <c r="F70" s="510">
        <f>SUM(J70,N70)</f>
        <v>31622</v>
      </c>
      <c r="G70" s="510">
        <f>SUM(K70,O70)</f>
        <v>0</v>
      </c>
      <c r="H70" s="580"/>
      <c r="I70" s="512">
        <v>30300</v>
      </c>
      <c r="J70" s="512">
        <v>31622</v>
      </c>
      <c r="K70" s="512">
        <v>0</v>
      </c>
      <c r="L70" s="512"/>
      <c r="M70" s="512">
        <v>0</v>
      </c>
      <c r="N70" s="512">
        <v>0</v>
      </c>
      <c r="O70" s="513">
        <v>0</v>
      </c>
      <c r="P70" s="518"/>
      <c r="Q70" s="577"/>
    </row>
    <row r="71" spans="1:17" ht="14.1" customHeight="1">
      <c r="B71" s="593"/>
      <c r="C71" s="594"/>
      <c r="D71" s="392">
        <v>2023</v>
      </c>
      <c r="E71" s="510">
        <f t="shared" ref="E71:G72" si="22">SUM(I71,M71)</f>
        <v>29928</v>
      </c>
      <c r="F71" s="510">
        <f t="shared" si="22"/>
        <v>30712</v>
      </c>
      <c r="G71" s="510">
        <f t="shared" si="22"/>
        <v>0</v>
      </c>
      <c r="H71" s="580"/>
      <c r="I71" s="583">
        <v>29928</v>
      </c>
      <c r="J71" s="583">
        <v>30712</v>
      </c>
      <c r="K71" s="583">
        <v>0</v>
      </c>
      <c r="L71" s="583"/>
      <c r="M71" s="583">
        <v>0</v>
      </c>
      <c r="N71" s="583">
        <v>0</v>
      </c>
      <c r="O71" s="584">
        <v>0</v>
      </c>
      <c r="P71" s="518"/>
      <c r="Q71" s="577"/>
    </row>
    <row r="72" spans="1:17" ht="14.1" customHeight="1">
      <c r="B72" s="593"/>
      <c r="C72" s="594"/>
      <c r="D72" s="392">
        <v>2024</v>
      </c>
      <c r="E72" s="510">
        <f t="shared" si="22"/>
        <v>31421</v>
      </c>
      <c r="F72" s="510">
        <f t="shared" si="22"/>
        <v>32157</v>
      </c>
      <c r="G72" s="510">
        <f t="shared" si="22"/>
        <v>0</v>
      </c>
      <c r="H72" s="580"/>
      <c r="I72" s="583">
        <v>31421</v>
      </c>
      <c r="J72" s="583">
        <v>32157</v>
      </c>
      <c r="K72" s="583">
        <v>0</v>
      </c>
      <c r="L72" s="583"/>
      <c r="M72" s="583">
        <v>0</v>
      </c>
      <c r="N72" s="583">
        <v>0</v>
      </c>
      <c r="O72" s="584">
        <v>0</v>
      </c>
      <c r="P72" s="518"/>
      <c r="Q72" s="589"/>
    </row>
    <row r="73" spans="1:17" ht="8.1" customHeight="1">
      <c r="B73" s="593"/>
      <c r="C73" s="594"/>
      <c r="D73" s="586"/>
      <c r="E73" s="579"/>
      <c r="F73" s="579"/>
      <c r="G73" s="579"/>
      <c r="H73" s="580"/>
      <c r="I73" s="578"/>
      <c r="J73" s="578"/>
      <c r="K73" s="578"/>
      <c r="L73" s="578"/>
      <c r="M73" s="585"/>
      <c r="N73" s="578"/>
      <c r="O73" s="578"/>
      <c r="P73" s="518"/>
      <c r="Q73" s="577"/>
    </row>
    <row r="74" spans="1:17" ht="14.1" customHeight="1">
      <c r="B74" s="593" t="s">
        <v>302</v>
      </c>
      <c r="C74" s="594"/>
      <c r="D74" s="392">
        <v>2022</v>
      </c>
      <c r="E74" s="510">
        <f>SUM(I74,M74)</f>
        <v>54851</v>
      </c>
      <c r="F74" s="510">
        <f>SUM(J74,N74)</f>
        <v>59349</v>
      </c>
      <c r="G74" s="510">
        <f>SUM(K74,O74)</f>
        <v>7234</v>
      </c>
      <c r="H74" s="580"/>
      <c r="I74" s="512">
        <v>54851</v>
      </c>
      <c r="J74" s="512">
        <v>59349</v>
      </c>
      <c r="K74" s="512">
        <v>7234</v>
      </c>
      <c r="L74" s="512"/>
      <c r="M74" s="512">
        <v>0</v>
      </c>
      <c r="N74" s="512">
        <v>0</v>
      </c>
      <c r="O74" s="513">
        <v>0</v>
      </c>
      <c r="P74" s="518"/>
      <c r="Q74" s="577"/>
    </row>
    <row r="75" spans="1:17" ht="14.1" customHeight="1">
      <c r="B75" s="595"/>
      <c r="C75" s="594"/>
      <c r="D75" s="392">
        <v>2023</v>
      </c>
      <c r="E75" s="510">
        <f t="shared" ref="E75:G76" si="23">SUM(I75,M75)</f>
        <v>49621</v>
      </c>
      <c r="F75" s="510">
        <f t="shared" si="23"/>
        <v>51705</v>
      </c>
      <c r="G75" s="510">
        <f t="shared" si="23"/>
        <v>6163</v>
      </c>
      <c r="H75" s="580"/>
      <c r="I75" s="583">
        <v>49621</v>
      </c>
      <c r="J75" s="583">
        <v>51705</v>
      </c>
      <c r="K75" s="583">
        <v>6163</v>
      </c>
      <c r="L75" s="583"/>
      <c r="M75" s="583">
        <v>0</v>
      </c>
      <c r="N75" s="583">
        <v>0</v>
      </c>
      <c r="O75" s="584">
        <v>0</v>
      </c>
      <c r="P75" s="518"/>
    </row>
    <row r="76" spans="1:17" ht="14.1" customHeight="1">
      <c r="B76" s="595"/>
      <c r="C76" s="594"/>
      <c r="D76" s="392">
        <v>2024</v>
      </c>
      <c r="E76" s="510">
        <f t="shared" si="23"/>
        <v>49527</v>
      </c>
      <c r="F76" s="510">
        <f t="shared" si="23"/>
        <v>51571</v>
      </c>
      <c r="G76" s="510">
        <f t="shared" si="23"/>
        <v>5608.3</v>
      </c>
      <c r="H76" s="580"/>
      <c r="I76" s="583">
        <v>49527</v>
      </c>
      <c r="J76" s="583">
        <v>51571</v>
      </c>
      <c r="K76" s="583">
        <v>5608.3</v>
      </c>
      <c r="L76" s="583"/>
      <c r="M76" s="583">
        <v>0</v>
      </c>
      <c r="N76" s="583">
        <v>0</v>
      </c>
      <c r="O76" s="584">
        <v>0</v>
      </c>
      <c r="P76" s="518"/>
      <c r="Q76" s="577"/>
    </row>
    <row r="77" spans="1:17" ht="8.1" customHeight="1" thickBot="1">
      <c r="B77" s="595"/>
      <c r="C77" s="594"/>
      <c r="D77" s="520"/>
      <c r="E77" s="576"/>
      <c r="F77" s="576"/>
      <c r="G77" s="576"/>
      <c r="H77" s="594"/>
      <c r="I77" s="518"/>
      <c r="J77" s="518"/>
      <c r="K77" s="518"/>
      <c r="L77" s="518"/>
      <c r="M77" s="518"/>
      <c r="N77" s="518"/>
      <c r="O77" s="518"/>
      <c r="P77" s="518"/>
      <c r="Q77" s="577"/>
    </row>
    <row r="78" spans="1:17" ht="16.5" customHeight="1">
      <c r="A78" s="596"/>
      <c r="B78" s="597"/>
      <c r="C78" s="598"/>
      <c r="D78" s="596"/>
      <c r="E78" s="599"/>
      <c r="F78" s="599"/>
      <c r="G78" s="599"/>
      <c r="H78" s="598"/>
      <c r="I78" s="600"/>
      <c r="J78" s="596"/>
      <c r="K78" s="600"/>
      <c r="L78" s="600"/>
      <c r="M78" s="600"/>
      <c r="N78" s="600"/>
      <c r="O78" s="600"/>
      <c r="P78" s="525" t="s">
        <v>147</v>
      </c>
      <c r="Q78" s="577"/>
    </row>
    <row r="79" spans="1:17" ht="15" customHeight="1">
      <c r="A79" s="520"/>
      <c r="B79" s="595"/>
      <c r="C79" s="594"/>
      <c r="D79" s="520"/>
      <c r="E79" s="576"/>
      <c r="F79" s="576"/>
      <c r="G79" s="576"/>
      <c r="H79" s="594"/>
      <c r="I79" s="601"/>
      <c r="K79" s="601"/>
      <c r="L79" s="601"/>
      <c r="M79" s="601"/>
      <c r="N79" s="601"/>
      <c r="O79" s="601"/>
      <c r="P79" s="530" t="s">
        <v>303</v>
      </c>
      <c r="Q79" s="577"/>
    </row>
    <row r="80" spans="1:17" s="602" customFormat="1" ht="16.5" customHeight="1">
      <c r="B80" s="603" t="s">
        <v>421</v>
      </c>
      <c r="C80" s="604"/>
      <c r="D80" s="392"/>
      <c r="E80" s="533"/>
      <c r="F80" s="533"/>
      <c r="G80" s="533"/>
      <c r="H80" s="604"/>
      <c r="I80" s="533"/>
      <c r="J80" s="533"/>
      <c r="K80" s="533"/>
      <c r="L80" s="533"/>
      <c r="M80" s="605"/>
      <c r="N80" s="534"/>
      <c r="O80" s="605"/>
      <c r="P80" s="605"/>
    </row>
    <row r="81" spans="2:17" s="602" customFormat="1" ht="14.1" customHeight="1">
      <c r="B81" s="606" t="s">
        <v>312</v>
      </c>
      <c r="C81" s="604"/>
      <c r="D81" s="604"/>
      <c r="E81" s="537"/>
      <c r="F81" s="537"/>
      <c r="G81" s="537"/>
      <c r="H81" s="604"/>
      <c r="I81" s="537"/>
      <c r="J81" s="537"/>
      <c r="K81" s="537"/>
      <c r="L81" s="537"/>
      <c r="M81" s="537"/>
      <c r="N81" s="537"/>
      <c r="O81" s="537"/>
      <c r="P81" s="537"/>
    </row>
    <row r="82" spans="2:17" s="602" customFormat="1" ht="14.1" customHeight="1">
      <c r="B82" s="607" t="s">
        <v>340</v>
      </c>
      <c r="C82" s="539"/>
      <c r="D82" s="539"/>
      <c r="E82" s="539"/>
      <c r="F82" s="539"/>
      <c r="G82" s="539"/>
      <c r="H82" s="539"/>
      <c r="I82" s="539"/>
      <c r="J82" s="539"/>
      <c r="K82" s="539"/>
      <c r="L82" s="539"/>
    </row>
    <row r="83" spans="2:17" ht="14.1" customHeight="1">
      <c r="Q83" s="577"/>
    </row>
    <row r="84" spans="2:17" ht="14.1" customHeight="1">
      <c r="Q84" s="577"/>
    </row>
    <row r="85" spans="2:17" ht="14.1" customHeight="1">
      <c r="Q85" s="577"/>
    </row>
    <row r="86" spans="2:17" ht="14.1" customHeight="1">
      <c r="Q86" s="577"/>
    </row>
    <row r="87" spans="2:17" ht="14.1" customHeight="1">
      <c r="Q87" s="577"/>
    </row>
    <row r="88" spans="2:17" ht="14.1" customHeight="1">
      <c r="Q88" s="577"/>
    </row>
    <row r="89" spans="2:17" ht="14.1" customHeight="1">
      <c r="Q89" s="577"/>
    </row>
    <row r="90" spans="2:17" ht="14.1" customHeight="1">
      <c r="Q90" s="577"/>
    </row>
    <row r="91" spans="2:17" ht="14.1" customHeight="1">
      <c r="Q91" s="577"/>
    </row>
    <row r="92" spans="2:17" ht="14.1" customHeight="1">
      <c r="Q92" s="577"/>
    </row>
    <row r="93" spans="2:17" ht="14.1" customHeight="1">
      <c r="Q93" s="577"/>
    </row>
    <row r="94" spans="2:17" ht="14.1" customHeight="1">
      <c r="Q94" s="577"/>
    </row>
    <row r="95" spans="2:17" ht="14.1" customHeight="1">
      <c r="Q95" s="577"/>
    </row>
    <row r="96" spans="2:17" ht="14.1" customHeight="1">
      <c r="Q96" s="577"/>
    </row>
    <row r="97" spans="17:17" ht="14.1" customHeight="1">
      <c r="Q97" s="577"/>
    </row>
    <row r="98" spans="17:17" ht="14.1" customHeight="1">
      <c r="Q98" s="577"/>
    </row>
    <row r="99" spans="17:17" ht="14.1" customHeight="1">
      <c r="Q99" s="577"/>
    </row>
    <row r="100" spans="17:17" ht="14.1" customHeight="1">
      <c r="Q100" s="577"/>
    </row>
    <row r="101" spans="17:17" ht="14.1" customHeight="1">
      <c r="Q101" s="577"/>
    </row>
    <row r="102" spans="17:17" ht="14.1" customHeight="1">
      <c r="Q102" s="577"/>
    </row>
    <row r="103" spans="17:17" ht="14.1" customHeight="1">
      <c r="Q103" s="577"/>
    </row>
    <row r="104" spans="17:17" ht="14.1" customHeight="1">
      <c r="Q104" s="577"/>
    </row>
  </sheetData>
  <mergeCells count="6">
    <mergeCell ref="E8:G8"/>
    <mergeCell ref="I8:K8"/>
    <mergeCell ref="B9:C9"/>
    <mergeCell ref="E9:G9"/>
    <mergeCell ref="I9:K9"/>
    <mergeCell ref="B10:C10"/>
  </mergeCells>
  <printOptions horizontalCentered="1"/>
  <pageMargins left="0.55118110236220497" right="0.55118110236220497" top="0.39370078740157499" bottom="0.39370078740157499" header="0.39370078740157499" footer="0.39370078740157499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1E130-08DE-4154-BE24-5A2A5F579036}">
  <sheetPr codeName="Sheet23">
    <tabColor rgb="FF92D050"/>
    <pageSetUpPr fitToPage="1"/>
  </sheetPr>
  <dimension ref="A1:Y84"/>
  <sheetViews>
    <sheetView showGridLines="0" view="pageBreakPreview" zoomScale="70" zoomScaleNormal="100" zoomScaleSheetLayoutView="70" workbookViewId="0">
      <selection activeCell="S22" sqref="S22"/>
    </sheetView>
  </sheetViews>
  <sheetFormatPr defaultColWidth="9.140625" defaultRowHeight="15" customHeight="1"/>
  <cols>
    <col min="1" max="1" width="1.7109375" style="608" customWidth="1"/>
    <col min="2" max="2" width="13.7109375" style="608" customWidth="1"/>
    <col min="3" max="3" width="11.7109375" style="608" customWidth="1"/>
    <col min="4" max="4" width="10.7109375" style="608" customWidth="1"/>
    <col min="5" max="5" width="11.7109375" style="608" customWidth="1"/>
    <col min="6" max="7" width="9.7109375" style="608" customWidth="1"/>
    <col min="8" max="8" width="1.7109375" style="608" customWidth="1"/>
    <col min="9" max="9" width="11.7109375" style="608" customWidth="1"/>
    <col min="10" max="11" width="9.7109375" style="608" customWidth="1"/>
    <col min="12" max="12" width="1.7109375" style="608" customWidth="1"/>
    <col min="13" max="13" width="11.7109375" style="608" customWidth="1"/>
    <col min="14" max="15" width="9.7109375" style="608" customWidth="1"/>
    <col min="16" max="16" width="1.7109375" style="608" customWidth="1"/>
    <col min="17" max="16384" width="9.140625" style="608"/>
  </cols>
  <sheetData>
    <row r="1" spans="1:25" ht="15" customHeight="1">
      <c r="P1" s="61" t="s">
        <v>16</v>
      </c>
    </row>
    <row r="2" spans="1:25" ht="15" customHeight="1">
      <c r="P2" s="62" t="s">
        <v>17</v>
      </c>
    </row>
    <row r="3" spans="1:25" ht="9" customHeight="1"/>
    <row r="4" spans="1:25" ht="15" customHeight="1">
      <c r="A4" s="609"/>
      <c r="B4" s="610" t="s">
        <v>232</v>
      </c>
      <c r="C4" s="611" t="s">
        <v>424</v>
      </c>
      <c r="D4" s="612"/>
      <c r="E4" s="613"/>
      <c r="F4" s="613"/>
      <c r="G4" s="613"/>
      <c r="H4" s="613"/>
      <c r="I4" s="613"/>
      <c r="J4" s="613"/>
      <c r="K4" s="613"/>
      <c r="L4" s="613"/>
      <c r="M4" s="613"/>
      <c r="N4" s="613"/>
      <c r="O4" s="613"/>
      <c r="P4" s="613"/>
      <c r="Q4" s="613"/>
      <c r="R4" s="613"/>
      <c r="S4" s="613"/>
      <c r="T4" s="613"/>
      <c r="U4" s="613"/>
      <c r="V4" s="613"/>
      <c r="W4" s="613"/>
      <c r="X4" s="613"/>
      <c r="Y4" s="613"/>
    </row>
    <row r="5" spans="1:25" ht="15" customHeight="1">
      <c r="A5" s="614"/>
      <c r="B5" s="615" t="s">
        <v>233</v>
      </c>
      <c r="C5" s="616" t="s">
        <v>425</v>
      </c>
      <c r="D5" s="617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</row>
    <row r="6" spans="1:25" ht="8.1" customHeight="1">
      <c r="A6" s="614"/>
      <c r="B6" s="615"/>
      <c r="C6" s="619"/>
      <c r="D6" s="617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20"/>
      <c r="R6" s="620"/>
      <c r="S6" s="620"/>
      <c r="T6" s="620"/>
      <c r="U6" s="620"/>
      <c r="V6" s="620"/>
      <c r="W6" s="620"/>
      <c r="X6" s="620"/>
      <c r="Y6" s="620"/>
    </row>
    <row r="7" spans="1:25" ht="15" customHeight="1" thickBot="1">
      <c r="A7" s="621"/>
      <c r="B7" s="621"/>
      <c r="C7" s="621"/>
      <c r="D7" s="622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3"/>
      <c r="P7" s="624" t="s">
        <v>426</v>
      </c>
    </row>
    <row r="8" spans="1:25" ht="8.1" customHeight="1" thickTop="1">
      <c r="A8" s="625"/>
      <c r="B8" s="625"/>
      <c r="C8" s="625"/>
      <c r="D8" s="626"/>
      <c r="E8" s="625"/>
      <c r="F8" s="625"/>
      <c r="G8" s="625"/>
      <c r="H8" s="625"/>
      <c r="I8" s="625"/>
      <c r="J8" s="625"/>
      <c r="K8" s="625"/>
      <c r="L8" s="625"/>
      <c r="M8" s="625"/>
      <c r="N8" s="625"/>
      <c r="O8" s="627"/>
      <c r="P8" s="628"/>
    </row>
    <row r="9" spans="1:25" ht="15" customHeight="1">
      <c r="A9" s="629"/>
      <c r="B9" s="629" t="s">
        <v>287</v>
      </c>
      <c r="C9" s="630"/>
      <c r="D9" s="631" t="s">
        <v>344</v>
      </c>
      <c r="E9" s="632" t="s">
        <v>14</v>
      </c>
      <c r="F9" s="632"/>
      <c r="G9" s="632"/>
      <c r="H9" s="633"/>
      <c r="I9" s="632" t="s">
        <v>304</v>
      </c>
      <c r="J9" s="632"/>
      <c r="K9" s="632"/>
      <c r="L9" s="633"/>
      <c r="M9" s="632" t="s">
        <v>151</v>
      </c>
      <c r="N9" s="632"/>
      <c r="O9" s="632"/>
      <c r="P9" s="633"/>
    </row>
    <row r="10" spans="1:25" ht="15" customHeight="1">
      <c r="A10" s="634"/>
      <c r="B10" s="634" t="s">
        <v>288</v>
      </c>
      <c r="C10" s="635"/>
      <c r="D10" s="636" t="s">
        <v>347</v>
      </c>
      <c r="E10" s="637" t="s">
        <v>15</v>
      </c>
      <c r="F10" s="637"/>
      <c r="G10" s="637"/>
      <c r="H10" s="638"/>
      <c r="I10" s="637" t="s">
        <v>152</v>
      </c>
      <c r="J10" s="637"/>
      <c r="K10" s="637"/>
      <c r="L10" s="638"/>
      <c r="M10" s="637" t="s">
        <v>153</v>
      </c>
      <c r="N10" s="637"/>
      <c r="O10" s="637"/>
      <c r="P10" s="638"/>
    </row>
    <row r="11" spans="1:25" ht="15" customHeight="1">
      <c r="A11" s="629"/>
      <c r="B11" s="629"/>
      <c r="C11" s="630"/>
      <c r="D11" s="631"/>
      <c r="E11" s="639" t="s">
        <v>154</v>
      </c>
      <c r="F11" s="639" t="s">
        <v>285</v>
      </c>
      <c r="G11" s="639" t="s">
        <v>308</v>
      </c>
      <c r="H11" s="639"/>
      <c r="I11" s="639" t="s">
        <v>154</v>
      </c>
      <c r="J11" s="639" t="s">
        <v>285</v>
      </c>
      <c r="K11" s="639" t="s">
        <v>308</v>
      </c>
      <c r="L11" s="639"/>
      <c r="M11" s="639" t="s">
        <v>154</v>
      </c>
      <c r="N11" s="639" t="s">
        <v>285</v>
      </c>
      <c r="O11" s="639" t="s">
        <v>308</v>
      </c>
      <c r="P11" s="639"/>
    </row>
    <row r="12" spans="1:25" ht="15" customHeight="1">
      <c r="A12" s="629"/>
      <c r="B12" s="629"/>
      <c r="C12" s="630"/>
      <c r="D12" s="631"/>
      <c r="E12" s="640" t="s">
        <v>289</v>
      </c>
      <c r="F12" s="640" t="s">
        <v>155</v>
      </c>
      <c r="G12" s="640" t="s">
        <v>308</v>
      </c>
      <c r="H12" s="640"/>
      <c r="I12" s="640" t="s">
        <v>289</v>
      </c>
      <c r="J12" s="640" t="s">
        <v>155</v>
      </c>
      <c r="K12" s="640" t="s">
        <v>308</v>
      </c>
      <c r="L12" s="640"/>
      <c r="M12" s="640" t="s">
        <v>289</v>
      </c>
      <c r="N12" s="640" t="s">
        <v>155</v>
      </c>
      <c r="O12" s="640" t="s">
        <v>308</v>
      </c>
      <c r="P12" s="639"/>
    </row>
    <row r="13" spans="1:25" ht="8.1" customHeight="1">
      <c r="A13" s="641"/>
      <c r="B13" s="641"/>
      <c r="C13" s="642"/>
      <c r="D13" s="643"/>
      <c r="E13" s="644"/>
      <c r="F13" s="644"/>
      <c r="G13" s="644"/>
      <c r="H13" s="644"/>
      <c r="I13" s="644"/>
      <c r="J13" s="644"/>
      <c r="K13" s="644"/>
      <c r="L13" s="644"/>
      <c r="M13" s="644"/>
      <c r="N13" s="644"/>
      <c r="O13" s="644"/>
      <c r="P13" s="644"/>
    </row>
    <row r="14" spans="1:25" ht="8.1" customHeight="1">
      <c r="A14" s="645"/>
      <c r="B14" s="645"/>
      <c r="C14" s="645"/>
      <c r="D14" s="553"/>
      <c r="E14" s="646"/>
      <c r="F14" s="646"/>
      <c r="G14" s="646"/>
      <c r="H14" s="646"/>
      <c r="I14" s="646"/>
      <c r="J14" s="646"/>
      <c r="K14" s="646"/>
      <c r="L14" s="646"/>
      <c r="M14" s="646"/>
      <c r="N14" s="646"/>
      <c r="O14" s="646"/>
      <c r="P14" s="646"/>
    </row>
    <row r="15" spans="1:25" s="649" customFormat="1" ht="15" customHeight="1">
      <c r="A15" s="568"/>
      <c r="B15" s="568" t="s">
        <v>311</v>
      </c>
      <c r="C15" s="568"/>
      <c r="D15" s="386">
        <v>2022</v>
      </c>
      <c r="E15" s="647">
        <f t="shared" ref="E15:G17" si="0">SUM(I15,M15)</f>
        <v>553818.40601000004</v>
      </c>
      <c r="F15" s="647">
        <f t="shared" si="0"/>
        <v>506704.36121</v>
      </c>
      <c r="G15" s="647">
        <f t="shared" si="0"/>
        <v>30588.696</v>
      </c>
      <c r="H15" s="647"/>
      <c r="I15" s="647">
        <f>I19+'[28]10.14 (2)'!I14+'[28]10.14 (2)'!I42</f>
        <v>148232.14400000003</v>
      </c>
      <c r="J15" s="647">
        <f>J19+'[28]10.14 (2)'!J14+'[28]10.14 (2)'!J42</f>
        <v>157581.30499999999</v>
      </c>
      <c r="K15" s="647">
        <f>K19+'[28]10.14 (2)'!K14+'[28]10.14 (2)'!K42</f>
        <v>3083.721</v>
      </c>
      <c r="L15" s="648"/>
      <c r="M15" s="647">
        <f>M19+'[28]10.14 (2)'!M14+'[28]10.14 (2)'!M42</f>
        <v>405586.26201000001</v>
      </c>
      <c r="N15" s="647">
        <f>N19+'[28]10.14 (2)'!N14+'[28]10.14 (2)'!N42</f>
        <v>349123.05621000001</v>
      </c>
      <c r="O15" s="647">
        <f>O19+'[28]10.14 (2)'!O14+'[28]10.14 (2)'!O42</f>
        <v>27504.974999999999</v>
      </c>
      <c r="P15" s="647"/>
      <c r="R15" s="650"/>
    </row>
    <row r="16" spans="1:25" s="649" customFormat="1" ht="15" customHeight="1">
      <c r="A16" s="568"/>
      <c r="B16" s="651"/>
      <c r="C16" s="568"/>
      <c r="D16" s="386">
        <v>2023</v>
      </c>
      <c r="E16" s="647">
        <f t="shared" si="0"/>
        <v>500095.74050000001</v>
      </c>
      <c r="F16" s="647">
        <f t="shared" si="0"/>
        <v>428835.61500000005</v>
      </c>
      <c r="G16" s="647">
        <f t="shared" si="0"/>
        <v>17230.776000000002</v>
      </c>
      <c r="H16" s="652"/>
      <c r="I16" s="647">
        <f>I20+'[28]10.14 (2)'!I15+'[28]10.14 (2)'!I43</f>
        <v>130084.57449999997</v>
      </c>
      <c r="J16" s="647">
        <f>J20+'[28]10.14 (2)'!J15+'[28]10.14 (2)'!J43</f>
        <v>142696.99300000002</v>
      </c>
      <c r="K16" s="647">
        <f>K20+'[28]10.14 (2)'!K15+'[28]10.14 (2)'!K43</f>
        <v>4553.1590000000006</v>
      </c>
      <c r="L16" s="652"/>
      <c r="M16" s="647">
        <f>M20+'[28]10.14 (2)'!M15+'[28]10.14 (2)'!M43</f>
        <v>370011.16600000003</v>
      </c>
      <c r="N16" s="647">
        <f>N20+'[28]10.14 (2)'!N15+'[28]10.14 (2)'!N43</f>
        <v>286138.62200000003</v>
      </c>
      <c r="O16" s="647">
        <f>O20+'[28]10.14 (2)'!O15+'[28]10.14 (2)'!O43</f>
        <v>12677.617</v>
      </c>
      <c r="P16" s="647"/>
      <c r="R16" s="650"/>
    </row>
    <row r="17" spans="1:18" s="649" customFormat="1" ht="15" customHeight="1">
      <c r="A17" s="568"/>
      <c r="B17" s="651"/>
      <c r="C17" s="568"/>
      <c r="D17" s="386">
        <v>2024</v>
      </c>
      <c r="E17" s="647">
        <f t="shared" si="0"/>
        <v>588147.42280000006</v>
      </c>
      <c r="F17" s="647">
        <f t="shared" si="0"/>
        <v>484931.11700000003</v>
      </c>
      <c r="G17" s="647">
        <f t="shared" si="0"/>
        <v>17996.670000000002</v>
      </c>
      <c r="H17" s="652"/>
      <c r="I17" s="647">
        <f>I21+'[28]10.14 (2)'!I16+'[28]10.14 (2)'!I44</f>
        <v>123826.0548</v>
      </c>
      <c r="J17" s="647">
        <f>J21+'[28]10.14 (2)'!J16+'[28]10.14 (2)'!J44</f>
        <v>132300.73100000003</v>
      </c>
      <c r="K17" s="647">
        <f>K21+'[28]10.14 (2)'!K16+'[28]10.14 (2)'!K44</f>
        <v>2594.1929999999998</v>
      </c>
      <c r="L17" s="652"/>
      <c r="M17" s="647">
        <f>M21+'[28]10.14 (2)'!M16+'[28]10.14 (2)'!M44</f>
        <v>464321.36800000007</v>
      </c>
      <c r="N17" s="647">
        <f>N21+'[28]10.14 (2)'!N16+'[28]10.14 (2)'!N44</f>
        <v>352630.386</v>
      </c>
      <c r="O17" s="647">
        <f>O21+'[28]10.14 (2)'!O16+'[28]10.14 (2)'!O44</f>
        <v>15402.477000000003</v>
      </c>
      <c r="P17" s="647"/>
      <c r="R17" s="650"/>
    </row>
    <row r="18" spans="1:18" s="649" customFormat="1" ht="8.1" customHeight="1">
      <c r="A18" s="568"/>
      <c r="B18" s="568"/>
      <c r="C18" s="568"/>
      <c r="D18" s="569"/>
      <c r="E18" s="647"/>
      <c r="F18" s="647"/>
      <c r="G18" s="647"/>
      <c r="H18" s="647"/>
      <c r="I18" s="647"/>
      <c r="J18" s="647"/>
      <c r="K18" s="647"/>
      <c r="L18" s="648"/>
      <c r="M18" s="647"/>
      <c r="N18" s="647"/>
      <c r="O18" s="647"/>
      <c r="P18" s="647"/>
      <c r="R18" s="650"/>
    </row>
    <row r="19" spans="1:18" s="649" customFormat="1" ht="15" customHeight="1">
      <c r="A19" s="653"/>
      <c r="B19" s="653" t="s">
        <v>286</v>
      </c>
      <c r="C19" s="654"/>
      <c r="D19" s="386">
        <v>2022</v>
      </c>
      <c r="E19" s="647">
        <f t="shared" ref="E19:G21" si="1">SUM(I19,M19)</f>
        <v>446160.02500999998</v>
      </c>
      <c r="F19" s="647">
        <f t="shared" si="1"/>
        <v>457802.33921000001</v>
      </c>
      <c r="G19" s="647">
        <f t="shared" si="1"/>
        <v>28210.748</v>
      </c>
      <c r="H19" s="647"/>
      <c r="I19" s="647">
        <f t="shared" ref="I19:K21" si="2">SUM(I75,I63,I71,I67,I55,I51,I47,I43,I39,I35,I31,I27,I23)</f>
        <v>46663.538999999997</v>
      </c>
      <c r="J19" s="647">
        <f t="shared" si="2"/>
        <v>116474.53199999999</v>
      </c>
      <c r="K19" s="647">
        <f t="shared" si="2"/>
        <v>2272.3220000000001</v>
      </c>
      <c r="L19" s="648"/>
      <c r="M19" s="647">
        <f t="shared" ref="M19:O21" si="3">SUM(M75,M63,M71,M67,M55,M51,M47,M43,M39,M35,M31,M27,M23)</f>
        <v>399496.48600999999</v>
      </c>
      <c r="N19" s="647">
        <f t="shared" si="3"/>
        <v>341327.80721</v>
      </c>
      <c r="O19" s="647">
        <f t="shared" si="3"/>
        <v>25938.425999999999</v>
      </c>
      <c r="P19" s="647"/>
    </row>
    <row r="20" spans="1:18" s="649" customFormat="1" ht="15" customHeight="1">
      <c r="A20" s="653"/>
      <c r="B20" s="653"/>
      <c r="C20" s="654"/>
      <c r="D20" s="386">
        <v>2023</v>
      </c>
      <c r="E20" s="647">
        <f t="shared" si="1"/>
        <v>410182.22450000007</v>
      </c>
      <c r="F20" s="647">
        <f t="shared" si="1"/>
        <v>385622.63400000002</v>
      </c>
      <c r="G20" s="647">
        <f t="shared" si="1"/>
        <v>16851.59</v>
      </c>
      <c r="H20" s="652"/>
      <c r="I20" s="647">
        <f t="shared" si="2"/>
        <v>44508.788500000002</v>
      </c>
      <c r="J20" s="647">
        <f t="shared" si="2"/>
        <v>105959.7</v>
      </c>
      <c r="K20" s="647">
        <f t="shared" si="2"/>
        <v>4191.6869999999999</v>
      </c>
      <c r="L20" s="652"/>
      <c r="M20" s="647">
        <f t="shared" si="3"/>
        <v>365673.43600000005</v>
      </c>
      <c r="N20" s="647">
        <f t="shared" si="3"/>
        <v>279662.93400000001</v>
      </c>
      <c r="O20" s="647">
        <f t="shared" si="3"/>
        <v>12659.903</v>
      </c>
      <c r="P20" s="647"/>
    </row>
    <row r="21" spans="1:18" s="649" customFormat="1" ht="15" customHeight="1">
      <c r="A21" s="653"/>
      <c r="B21" s="653"/>
      <c r="C21" s="654"/>
      <c r="D21" s="386">
        <v>2024</v>
      </c>
      <c r="E21" s="647">
        <f t="shared" si="1"/>
        <v>495397.17400000006</v>
      </c>
      <c r="F21" s="647">
        <f t="shared" si="1"/>
        <v>441506.45300000004</v>
      </c>
      <c r="G21" s="647">
        <f t="shared" si="1"/>
        <v>16879.889000000003</v>
      </c>
      <c r="H21" s="652"/>
      <c r="I21" s="647">
        <f t="shared" si="2"/>
        <v>37387.673999999999</v>
      </c>
      <c r="J21" s="647">
        <f t="shared" si="2"/>
        <v>96850.944000000032</v>
      </c>
      <c r="K21" s="647">
        <f t="shared" si="2"/>
        <v>1545.9179999999999</v>
      </c>
      <c r="L21" s="652"/>
      <c r="M21" s="647">
        <f t="shared" si="3"/>
        <v>458009.50000000006</v>
      </c>
      <c r="N21" s="647">
        <f t="shared" si="3"/>
        <v>344655.50900000002</v>
      </c>
      <c r="O21" s="647">
        <f t="shared" si="3"/>
        <v>15333.971000000001</v>
      </c>
      <c r="P21" s="647"/>
    </row>
    <row r="22" spans="1:18" s="649" customFormat="1" ht="8.1" customHeight="1">
      <c r="A22" s="568"/>
      <c r="B22" s="568"/>
      <c r="C22" s="568"/>
      <c r="D22" s="392"/>
      <c r="E22" s="655"/>
      <c r="F22" s="655"/>
      <c r="G22" s="656"/>
      <c r="H22" s="655"/>
      <c r="I22" s="657"/>
      <c r="J22" s="657"/>
      <c r="K22" s="658"/>
      <c r="L22" s="657"/>
      <c r="M22" s="657"/>
      <c r="N22" s="657"/>
      <c r="O22" s="658"/>
      <c r="P22" s="647"/>
      <c r="R22" s="650"/>
    </row>
    <row r="23" spans="1:18" s="649" customFormat="1" ht="15" customHeight="1">
      <c r="A23" s="659"/>
      <c r="B23" s="660" t="s">
        <v>324</v>
      </c>
      <c r="C23" s="659"/>
      <c r="D23" s="392">
        <v>2022</v>
      </c>
      <c r="E23" s="655">
        <f t="shared" ref="E23:F25" si="4">SUM(I23,M23)</f>
        <v>3965</v>
      </c>
      <c r="F23" s="655">
        <f t="shared" si="4"/>
        <v>3528</v>
      </c>
      <c r="G23" s="657" t="s">
        <v>45</v>
      </c>
      <c r="H23" s="655"/>
      <c r="I23" s="657">
        <v>2294</v>
      </c>
      <c r="J23" s="657">
        <v>2736</v>
      </c>
      <c r="K23" s="661" t="s">
        <v>45</v>
      </c>
      <c r="L23" s="657"/>
      <c r="M23" s="657">
        <v>1671</v>
      </c>
      <c r="N23" s="657">
        <v>792</v>
      </c>
      <c r="O23" s="656" t="s">
        <v>45</v>
      </c>
      <c r="P23" s="655"/>
    </row>
    <row r="24" spans="1:18" s="649" customFormat="1" ht="15" customHeight="1">
      <c r="A24" s="659"/>
      <c r="B24" s="662"/>
      <c r="C24" s="659"/>
      <c r="D24" s="392">
        <v>2023</v>
      </c>
      <c r="E24" s="655">
        <f t="shared" si="4"/>
        <v>2982.9965000000002</v>
      </c>
      <c r="F24" s="655">
        <f t="shared" si="4"/>
        <v>2783.8139999999999</v>
      </c>
      <c r="G24" s="657" t="s">
        <v>45</v>
      </c>
      <c r="H24" s="652"/>
      <c r="I24" s="657">
        <v>2563.1365000000001</v>
      </c>
      <c r="J24" s="657">
        <v>2364.5479999999998</v>
      </c>
      <c r="K24" s="661" t="s">
        <v>45</v>
      </c>
      <c r="L24" s="657"/>
      <c r="M24" s="657">
        <v>419.86</v>
      </c>
      <c r="N24" s="657">
        <v>419.26600000000002</v>
      </c>
      <c r="O24" s="656" t="s">
        <v>45</v>
      </c>
      <c r="P24" s="655"/>
    </row>
    <row r="25" spans="1:18" s="649" customFormat="1" ht="15" customHeight="1">
      <c r="A25" s="659"/>
      <c r="B25" s="662"/>
      <c r="C25" s="659"/>
      <c r="D25" s="392">
        <v>2024</v>
      </c>
      <c r="E25" s="655">
        <f t="shared" si="4"/>
        <v>3601.1610000000001</v>
      </c>
      <c r="F25" s="655">
        <f t="shared" si="4"/>
        <v>3140.9169999999999</v>
      </c>
      <c r="G25" s="657" t="s">
        <v>45</v>
      </c>
      <c r="H25" s="655"/>
      <c r="I25" s="657">
        <v>2345.748</v>
      </c>
      <c r="J25" s="657">
        <v>2518.75</v>
      </c>
      <c r="K25" s="661" t="s">
        <v>45</v>
      </c>
      <c r="L25" s="657"/>
      <c r="M25" s="657">
        <v>1255.413</v>
      </c>
      <c r="N25" s="657">
        <v>622.16700000000003</v>
      </c>
      <c r="O25" s="656" t="s">
        <v>45</v>
      </c>
      <c r="P25" s="655"/>
    </row>
    <row r="26" spans="1:18" s="649" customFormat="1" ht="8.1" customHeight="1">
      <c r="A26" s="568"/>
      <c r="B26" s="568"/>
      <c r="C26" s="568"/>
      <c r="D26" s="392"/>
      <c r="E26" s="655"/>
      <c r="F26" s="655"/>
      <c r="G26" s="656"/>
      <c r="H26" s="655"/>
      <c r="I26" s="657"/>
      <c r="J26" s="657"/>
      <c r="K26" s="661"/>
      <c r="L26" s="657"/>
      <c r="M26" s="657"/>
      <c r="N26" s="657"/>
      <c r="O26" s="656"/>
      <c r="P26" s="647"/>
      <c r="R26" s="650"/>
    </row>
    <row r="27" spans="1:18" s="649" customFormat="1" ht="15" customHeight="1">
      <c r="A27" s="659"/>
      <c r="B27" s="662" t="s">
        <v>273</v>
      </c>
      <c r="C27" s="659"/>
      <c r="D27" s="392">
        <v>2022</v>
      </c>
      <c r="E27" s="655">
        <f t="shared" ref="E27:F29" si="5">SUM(I27,M27)</f>
        <v>273.21499999999997</v>
      </c>
      <c r="F27" s="655">
        <f t="shared" si="5"/>
        <v>307.94200000000001</v>
      </c>
      <c r="G27" s="657" t="s">
        <v>45</v>
      </c>
      <c r="H27" s="655"/>
      <c r="I27" s="657">
        <v>273.21499999999997</v>
      </c>
      <c r="J27" s="657">
        <v>307.94200000000001</v>
      </c>
      <c r="K27" s="661" t="s">
        <v>45</v>
      </c>
      <c r="L27" s="657"/>
      <c r="M27" s="657" t="s">
        <v>45</v>
      </c>
      <c r="N27" s="657" t="s">
        <v>45</v>
      </c>
      <c r="O27" s="663" t="s">
        <v>45</v>
      </c>
      <c r="P27" s="655"/>
    </row>
    <row r="28" spans="1:18" s="649" customFormat="1" ht="15" customHeight="1">
      <c r="A28" s="659"/>
      <c r="B28" s="662"/>
      <c r="C28" s="659"/>
      <c r="D28" s="392">
        <v>2023</v>
      </c>
      <c r="E28" s="655">
        <f t="shared" si="5"/>
        <v>158.26599999999999</v>
      </c>
      <c r="F28" s="655">
        <f t="shared" si="5"/>
        <v>171.19399999999999</v>
      </c>
      <c r="G28" s="657" t="s">
        <v>45</v>
      </c>
      <c r="H28" s="652"/>
      <c r="I28" s="657">
        <v>158.26599999999999</v>
      </c>
      <c r="J28" s="657">
        <v>171.19399999999999</v>
      </c>
      <c r="K28" s="661" t="s">
        <v>45</v>
      </c>
      <c r="L28" s="657"/>
      <c r="M28" s="657" t="s">
        <v>45</v>
      </c>
      <c r="N28" s="657" t="s">
        <v>45</v>
      </c>
      <c r="O28" s="663" t="s">
        <v>45</v>
      </c>
      <c r="P28" s="655"/>
    </row>
    <row r="29" spans="1:18" s="649" customFormat="1" ht="15" customHeight="1">
      <c r="A29" s="659"/>
      <c r="B29" s="662"/>
      <c r="C29" s="659"/>
      <c r="D29" s="392">
        <v>2024</v>
      </c>
      <c r="E29" s="655">
        <f t="shared" si="5"/>
        <v>1.3660000000000001</v>
      </c>
      <c r="F29" s="655">
        <f t="shared" si="5"/>
        <v>3.7890000000000001</v>
      </c>
      <c r="G29" s="657" t="s">
        <v>45</v>
      </c>
      <c r="H29" s="655"/>
      <c r="I29" s="657">
        <v>1.3660000000000001</v>
      </c>
      <c r="J29" s="657">
        <v>3.7890000000000001</v>
      </c>
      <c r="K29" s="661" t="s">
        <v>45</v>
      </c>
      <c r="L29" s="657"/>
      <c r="M29" s="657" t="s">
        <v>45</v>
      </c>
      <c r="N29" s="657" t="s">
        <v>45</v>
      </c>
      <c r="O29" s="663" t="s">
        <v>45</v>
      </c>
      <c r="P29" s="655"/>
    </row>
    <row r="30" spans="1:18" s="649" customFormat="1" ht="8.1" customHeight="1">
      <c r="A30" s="568"/>
      <c r="B30" s="568"/>
      <c r="C30" s="568"/>
      <c r="D30" s="392"/>
      <c r="E30" s="655"/>
      <c r="F30" s="655"/>
      <c r="G30" s="656"/>
      <c r="H30" s="655"/>
      <c r="I30" s="657"/>
      <c r="J30" s="657"/>
      <c r="K30" s="661"/>
      <c r="L30" s="657"/>
      <c r="M30" s="657"/>
      <c r="N30" s="657"/>
      <c r="O30" s="663"/>
      <c r="P30" s="647"/>
      <c r="R30" s="650"/>
    </row>
    <row r="31" spans="1:18" s="649" customFormat="1" ht="15" customHeight="1">
      <c r="A31" s="659"/>
      <c r="B31" s="662" t="s">
        <v>274</v>
      </c>
      <c r="C31" s="659"/>
      <c r="D31" s="392">
        <v>2022</v>
      </c>
      <c r="E31" s="655">
        <f t="shared" ref="E31:F33" si="6">SUM(I31,M31)</f>
        <v>396.38199999999995</v>
      </c>
      <c r="F31" s="655">
        <f t="shared" si="6"/>
        <v>227.423</v>
      </c>
      <c r="G31" s="657" t="s">
        <v>45</v>
      </c>
      <c r="H31" s="655"/>
      <c r="I31" s="657">
        <v>361.87599999999998</v>
      </c>
      <c r="J31" s="657">
        <v>194.21299999999999</v>
      </c>
      <c r="K31" s="661" t="s">
        <v>45</v>
      </c>
      <c r="L31" s="657"/>
      <c r="M31" s="657">
        <v>34.506</v>
      </c>
      <c r="N31" s="657">
        <v>33.21</v>
      </c>
      <c r="O31" s="663" t="s">
        <v>45</v>
      </c>
      <c r="P31" s="655"/>
    </row>
    <row r="32" spans="1:18" s="649" customFormat="1" ht="15" customHeight="1">
      <c r="A32" s="659"/>
      <c r="B32" s="662"/>
      <c r="C32" s="659"/>
      <c r="D32" s="392">
        <v>2023</v>
      </c>
      <c r="E32" s="655">
        <f t="shared" si="6"/>
        <v>312.911</v>
      </c>
      <c r="F32" s="655">
        <f t="shared" si="6"/>
        <v>153.566</v>
      </c>
      <c r="G32" s="657" t="s">
        <v>45</v>
      </c>
      <c r="H32" s="652"/>
      <c r="I32" s="657">
        <v>302.91800000000001</v>
      </c>
      <c r="J32" s="657">
        <v>147.10599999999999</v>
      </c>
      <c r="K32" s="661" t="s">
        <v>45</v>
      </c>
      <c r="L32" s="657"/>
      <c r="M32" s="657">
        <v>9.9930000000000003</v>
      </c>
      <c r="N32" s="657">
        <v>6.46</v>
      </c>
      <c r="O32" s="661" t="s">
        <v>45</v>
      </c>
      <c r="P32" s="655"/>
    </row>
    <row r="33" spans="1:18" s="649" customFormat="1" ht="15" customHeight="1">
      <c r="A33" s="659"/>
      <c r="B33" s="662"/>
      <c r="C33" s="659"/>
      <c r="D33" s="392">
        <v>2024</v>
      </c>
      <c r="E33" s="655">
        <f t="shared" si="6"/>
        <v>144.178</v>
      </c>
      <c r="F33" s="655">
        <f t="shared" si="6"/>
        <v>9.1189999999999998</v>
      </c>
      <c r="G33" s="657" t="s">
        <v>45</v>
      </c>
      <c r="H33" s="655"/>
      <c r="I33" s="657">
        <v>130.398</v>
      </c>
      <c r="J33" s="657">
        <v>4.8650000000000002</v>
      </c>
      <c r="K33" s="661">
        <v>9.9030000000000005</v>
      </c>
      <c r="L33" s="657"/>
      <c r="M33" s="657">
        <v>13.78</v>
      </c>
      <c r="N33" s="657">
        <v>4.2539999999999996</v>
      </c>
      <c r="O33" s="661" t="s">
        <v>45</v>
      </c>
      <c r="P33" s="655"/>
    </row>
    <row r="34" spans="1:18" s="649" customFormat="1" ht="8.1" customHeight="1">
      <c r="A34" s="568"/>
      <c r="B34" s="568"/>
      <c r="C34" s="568"/>
      <c r="D34" s="392"/>
      <c r="E34" s="655"/>
      <c r="F34" s="655"/>
      <c r="G34" s="656"/>
      <c r="H34" s="655"/>
      <c r="I34" s="657"/>
      <c r="J34" s="657"/>
      <c r="K34" s="661"/>
      <c r="L34" s="657"/>
      <c r="M34" s="657"/>
      <c r="N34" s="657"/>
      <c r="O34" s="663"/>
      <c r="P34" s="647"/>
      <c r="R34" s="650"/>
    </row>
    <row r="35" spans="1:18" s="649" customFormat="1" ht="15" customHeight="1">
      <c r="A35" s="659"/>
      <c r="B35" s="662" t="s">
        <v>275</v>
      </c>
      <c r="C35" s="659"/>
      <c r="D35" s="392">
        <v>2022</v>
      </c>
      <c r="E35" s="655">
        <f t="shared" ref="E35:F37" si="7">SUM(I35,M35)</f>
        <v>587.88499999999999</v>
      </c>
      <c r="F35" s="655">
        <f t="shared" si="7"/>
        <v>400.12599999999998</v>
      </c>
      <c r="G35" s="657" t="s">
        <v>45</v>
      </c>
      <c r="H35" s="655"/>
      <c r="I35" s="657">
        <v>587.88499999999999</v>
      </c>
      <c r="J35" s="657">
        <v>400.12599999999998</v>
      </c>
      <c r="K35" s="661" t="s">
        <v>45</v>
      </c>
      <c r="L35" s="657"/>
      <c r="M35" s="657" t="s">
        <v>45</v>
      </c>
      <c r="N35" s="657" t="s">
        <v>45</v>
      </c>
      <c r="O35" s="663" t="s">
        <v>45</v>
      </c>
      <c r="P35" s="655"/>
    </row>
    <row r="36" spans="1:18" s="649" customFormat="1" ht="15" customHeight="1">
      <c r="A36" s="659"/>
      <c r="B36" s="662"/>
      <c r="C36" s="659"/>
      <c r="D36" s="392">
        <v>2023</v>
      </c>
      <c r="E36" s="655">
        <f t="shared" si="7"/>
        <v>404.33600000000001</v>
      </c>
      <c r="F36" s="655">
        <f t="shared" si="7"/>
        <v>234.77799999999999</v>
      </c>
      <c r="G36" s="657" t="s">
        <v>45</v>
      </c>
      <c r="H36" s="652"/>
      <c r="I36" s="657">
        <v>404.33600000000001</v>
      </c>
      <c r="J36" s="657">
        <v>234.77799999999999</v>
      </c>
      <c r="K36" s="661" t="s">
        <v>45</v>
      </c>
      <c r="L36" s="657"/>
      <c r="M36" s="661" t="s">
        <v>45</v>
      </c>
      <c r="N36" s="661" t="s">
        <v>45</v>
      </c>
      <c r="O36" s="661" t="s">
        <v>45</v>
      </c>
      <c r="P36" s="655"/>
    </row>
    <row r="37" spans="1:18" s="649" customFormat="1" ht="15" customHeight="1">
      <c r="A37" s="659"/>
      <c r="B37" s="662"/>
      <c r="C37" s="659"/>
      <c r="D37" s="392">
        <v>2024</v>
      </c>
      <c r="E37" s="655">
        <f t="shared" si="7"/>
        <v>92.272000000000006</v>
      </c>
      <c r="F37" s="655">
        <f t="shared" si="7"/>
        <v>25.577000000000002</v>
      </c>
      <c r="G37" s="657" t="s">
        <v>45</v>
      </c>
      <c r="H37" s="655"/>
      <c r="I37" s="657">
        <v>92.272000000000006</v>
      </c>
      <c r="J37" s="657">
        <v>25.577000000000002</v>
      </c>
      <c r="K37" s="661" t="s">
        <v>45</v>
      </c>
      <c r="L37" s="657"/>
      <c r="M37" s="661" t="s">
        <v>45</v>
      </c>
      <c r="N37" s="661" t="s">
        <v>45</v>
      </c>
      <c r="O37" s="661" t="s">
        <v>45</v>
      </c>
      <c r="P37" s="655"/>
    </row>
    <row r="38" spans="1:18" s="649" customFormat="1" ht="8.1" customHeight="1">
      <c r="A38" s="568"/>
      <c r="B38" s="568"/>
      <c r="C38" s="568"/>
      <c r="D38" s="392"/>
      <c r="E38" s="656"/>
      <c r="F38" s="656"/>
      <c r="G38" s="656"/>
      <c r="H38" s="655"/>
      <c r="I38" s="657"/>
      <c r="J38" s="657"/>
      <c r="K38" s="661"/>
      <c r="L38" s="657"/>
      <c r="M38" s="657"/>
      <c r="N38" s="657"/>
      <c r="O38" s="663"/>
      <c r="P38" s="647"/>
      <c r="R38" s="650"/>
    </row>
    <row r="39" spans="1:18" s="649" customFormat="1" ht="15" customHeight="1">
      <c r="A39" s="659"/>
      <c r="B39" s="662" t="s">
        <v>5</v>
      </c>
      <c r="C39" s="659"/>
      <c r="D39" s="392">
        <v>2022</v>
      </c>
      <c r="E39" s="656" t="s">
        <v>45</v>
      </c>
      <c r="F39" s="656" t="s">
        <v>45</v>
      </c>
      <c r="G39" s="656" t="s">
        <v>45</v>
      </c>
      <c r="H39" s="655"/>
      <c r="I39" s="657" t="s">
        <v>45</v>
      </c>
      <c r="J39" s="657" t="s">
        <v>45</v>
      </c>
      <c r="K39" s="661" t="s">
        <v>45</v>
      </c>
      <c r="L39" s="657"/>
      <c r="M39" s="657" t="s">
        <v>45</v>
      </c>
      <c r="N39" s="657" t="s">
        <v>45</v>
      </c>
      <c r="O39" s="663" t="s">
        <v>45</v>
      </c>
      <c r="P39" s="655"/>
    </row>
    <row r="40" spans="1:18" s="649" customFormat="1" ht="15" customHeight="1">
      <c r="A40" s="659"/>
      <c r="B40" s="662"/>
      <c r="C40" s="659"/>
      <c r="D40" s="392">
        <v>2023</v>
      </c>
      <c r="E40" s="656" t="s">
        <v>45</v>
      </c>
      <c r="F40" s="656" t="s">
        <v>45</v>
      </c>
      <c r="G40" s="656" t="s">
        <v>45</v>
      </c>
      <c r="H40" s="652"/>
      <c r="I40" s="657" t="s">
        <v>45</v>
      </c>
      <c r="J40" s="657" t="s">
        <v>45</v>
      </c>
      <c r="K40" s="661" t="s">
        <v>45</v>
      </c>
      <c r="L40" s="657"/>
      <c r="M40" s="657" t="s">
        <v>45</v>
      </c>
      <c r="N40" s="657" t="s">
        <v>45</v>
      </c>
      <c r="O40" s="663" t="s">
        <v>45</v>
      </c>
      <c r="P40" s="655"/>
    </row>
    <row r="41" spans="1:18" s="649" customFormat="1" ht="15" customHeight="1">
      <c r="A41" s="659"/>
      <c r="B41" s="662"/>
      <c r="C41" s="659"/>
      <c r="D41" s="392">
        <v>2024</v>
      </c>
      <c r="E41" s="656" t="s">
        <v>45</v>
      </c>
      <c r="F41" s="656" t="s">
        <v>45</v>
      </c>
      <c r="G41" s="656" t="s">
        <v>45</v>
      </c>
      <c r="H41" s="655"/>
      <c r="I41" s="657" t="s">
        <v>45</v>
      </c>
      <c r="J41" s="657" t="s">
        <v>45</v>
      </c>
      <c r="K41" s="661" t="s">
        <v>45</v>
      </c>
      <c r="L41" s="657"/>
      <c r="M41" s="657" t="s">
        <v>45</v>
      </c>
      <c r="N41" s="657" t="s">
        <v>45</v>
      </c>
      <c r="O41" s="663" t="s">
        <v>45</v>
      </c>
      <c r="P41" s="655"/>
    </row>
    <row r="42" spans="1:18" s="649" customFormat="1" ht="8.1" customHeight="1">
      <c r="A42" s="568"/>
      <c r="B42" s="568"/>
      <c r="C42" s="568"/>
      <c r="D42" s="392"/>
      <c r="E42" s="655"/>
      <c r="F42" s="655"/>
      <c r="G42" s="656"/>
      <c r="H42" s="655"/>
      <c r="I42" s="657"/>
      <c r="J42" s="657"/>
      <c r="K42" s="661"/>
      <c r="L42" s="657"/>
      <c r="M42" s="657"/>
      <c r="N42" s="657"/>
      <c r="O42" s="663"/>
      <c r="P42" s="647"/>
      <c r="R42" s="650"/>
    </row>
    <row r="43" spans="1:18" s="649" customFormat="1" ht="15" customHeight="1">
      <c r="A43" s="659"/>
      <c r="B43" s="662" t="s">
        <v>276</v>
      </c>
      <c r="C43" s="659"/>
      <c r="D43" s="392">
        <v>2022</v>
      </c>
      <c r="E43" s="655">
        <f t="shared" ref="E43:F43" si="8">SUM(I43,M43)</f>
        <v>3.5070000000000001</v>
      </c>
      <c r="F43" s="655">
        <f t="shared" si="8"/>
        <v>1.4</v>
      </c>
      <c r="G43" s="657" t="s">
        <v>45</v>
      </c>
      <c r="H43" s="655"/>
      <c r="I43" s="657">
        <v>2.1070000000000002</v>
      </c>
      <c r="J43" s="657" t="s">
        <v>45</v>
      </c>
      <c r="K43" s="661" t="s">
        <v>45</v>
      </c>
      <c r="L43" s="657"/>
      <c r="M43" s="657">
        <v>1.4</v>
      </c>
      <c r="N43" s="657">
        <v>1.4</v>
      </c>
      <c r="O43" s="663" t="s">
        <v>45</v>
      </c>
      <c r="P43" s="655"/>
    </row>
    <row r="44" spans="1:18" s="649" customFormat="1" ht="15" customHeight="1">
      <c r="A44" s="659"/>
      <c r="B44" s="662"/>
      <c r="C44" s="659"/>
      <c r="D44" s="392">
        <v>2023</v>
      </c>
      <c r="E44" s="661" t="s">
        <v>45</v>
      </c>
      <c r="F44" s="661" t="s">
        <v>45</v>
      </c>
      <c r="G44" s="657" t="s">
        <v>45</v>
      </c>
      <c r="H44" s="652"/>
      <c r="I44" s="657">
        <v>1.022</v>
      </c>
      <c r="J44" s="657" t="s">
        <v>45</v>
      </c>
      <c r="K44" s="661" t="s">
        <v>45</v>
      </c>
      <c r="L44" s="657"/>
      <c r="M44" s="657">
        <v>7.96</v>
      </c>
      <c r="N44" s="657">
        <v>19.11</v>
      </c>
      <c r="O44" s="661" t="s">
        <v>45</v>
      </c>
      <c r="P44" s="655"/>
    </row>
    <row r="45" spans="1:18" s="649" customFormat="1" ht="15" customHeight="1">
      <c r="A45" s="659"/>
      <c r="B45" s="662"/>
      <c r="C45" s="659"/>
      <c r="D45" s="392">
        <v>2024</v>
      </c>
      <c r="E45" s="655">
        <f t="shared" ref="E45" si="9">SUM(I45,M45)</f>
        <v>3.12</v>
      </c>
      <c r="F45" s="655" t="s">
        <v>45</v>
      </c>
      <c r="G45" s="657" t="s">
        <v>45</v>
      </c>
      <c r="H45" s="655"/>
      <c r="I45" s="657">
        <v>1.1200000000000001</v>
      </c>
      <c r="J45" s="657" t="s">
        <v>45</v>
      </c>
      <c r="K45" s="661" t="s">
        <v>45</v>
      </c>
      <c r="L45" s="657"/>
      <c r="M45" s="657">
        <v>2</v>
      </c>
      <c r="N45" s="661" t="s">
        <v>45</v>
      </c>
      <c r="O45" s="661" t="s">
        <v>45</v>
      </c>
      <c r="P45" s="655"/>
    </row>
    <row r="46" spans="1:18" s="649" customFormat="1" ht="8.1" customHeight="1">
      <c r="A46" s="568"/>
      <c r="B46" s="568"/>
      <c r="C46" s="568"/>
      <c r="D46" s="392"/>
      <c r="E46" s="656"/>
      <c r="F46" s="656"/>
      <c r="G46" s="656"/>
      <c r="H46" s="655"/>
      <c r="I46" s="657"/>
      <c r="J46" s="657"/>
      <c r="K46" s="661"/>
      <c r="L46" s="657"/>
      <c r="M46" s="657"/>
      <c r="N46" s="657"/>
      <c r="O46" s="663"/>
      <c r="P46" s="647"/>
      <c r="R46" s="650"/>
    </row>
    <row r="47" spans="1:18" s="649" customFormat="1" ht="15" customHeight="1">
      <c r="A47" s="659"/>
      <c r="B47" s="662" t="s">
        <v>277</v>
      </c>
      <c r="C47" s="659"/>
      <c r="D47" s="392">
        <v>2022</v>
      </c>
      <c r="E47" s="656" t="s">
        <v>45</v>
      </c>
      <c r="F47" s="656" t="s">
        <v>45</v>
      </c>
      <c r="G47" s="656" t="s">
        <v>45</v>
      </c>
      <c r="H47" s="655"/>
      <c r="I47" s="657" t="s">
        <v>45</v>
      </c>
      <c r="J47" s="657" t="s">
        <v>45</v>
      </c>
      <c r="K47" s="661" t="s">
        <v>45</v>
      </c>
      <c r="L47" s="657"/>
      <c r="M47" s="657" t="s">
        <v>45</v>
      </c>
      <c r="N47" s="657" t="s">
        <v>45</v>
      </c>
      <c r="O47" s="663" t="s">
        <v>45</v>
      </c>
      <c r="P47" s="655"/>
    </row>
    <row r="48" spans="1:18" s="649" customFormat="1" ht="15" customHeight="1">
      <c r="A48" s="659"/>
      <c r="B48" s="662"/>
      <c r="C48" s="659"/>
      <c r="D48" s="392">
        <v>2023</v>
      </c>
      <c r="E48" s="656" t="s">
        <v>45</v>
      </c>
      <c r="F48" s="656" t="s">
        <v>45</v>
      </c>
      <c r="G48" s="656" t="s">
        <v>45</v>
      </c>
      <c r="H48" s="652"/>
      <c r="I48" s="657" t="s">
        <v>45</v>
      </c>
      <c r="J48" s="657" t="s">
        <v>45</v>
      </c>
      <c r="K48" s="661" t="s">
        <v>45</v>
      </c>
      <c r="L48" s="657"/>
      <c r="M48" s="661" t="s">
        <v>45</v>
      </c>
      <c r="N48" s="661" t="s">
        <v>45</v>
      </c>
      <c r="O48" s="661" t="s">
        <v>45</v>
      </c>
      <c r="P48" s="655"/>
    </row>
    <row r="49" spans="1:18" s="649" customFormat="1" ht="15" customHeight="1">
      <c r="A49" s="659"/>
      <c r="B49" s="662"/>
      <c r="C49" s="659"/>
      <c r="D49" s="392">
        <v>2024</v>
      </c>
      <c r="E49" s="656" t="s">
        <v>45</v>
      </c>
      <c r="F49" s="656" t="s">
        <v>45</v>
      </c>
      <c r="G49" s="656" t="s">
        <v>45</v>
      </c>
      <c r="H49" s="655"/>
      <c r="I49" s="657" t="s">
        <v>45</v>
      </c>
      <c r="J49" s="657" t="s">
        <v>45</v>
      </c>
      <c r="K49" s="661" t="s">
        <v>45</v>
      </c>
      <c r="L49" s="657"/>
      <c r="M49" s="661" t="s">
        <v>45</v>
      </c>
      <c r="N49" s="661" t="s">
        <v>45</v>
      </c>
      <c r="O49" s="661" t="s">
        <v>45</v>
      </c>
      <c r="P49" s="655"/>
    </row>
    <row r="50" spans="1:18" s="649" customFormat="1" ht="8.1" customHeight="1">
      <c r="A50" s="568"/>
      <c r="B50" s="568"/>
      <c r="C50" s="568"/>
      <c r="D50" s="392"/>
      <c r="E50" s="655"/>
      <c r="F50" s="655"/>
      <c r="G50" s="655"/>
      <c r="H50" s="655"/>
      <c r="I50" s="657"/>
      <c r="J50" s="657"/>
      <c r="K50" s="661"/>
      <c r="L50" s="657"/>
      <c r="M50" s="657"/>
      <c r="N50" s="657"/>
      <c r="O50" s="663"/>
      <c r="P50" s="647"/>
      <c r="R50" s="650"/>
    </row>
    <row r="51" spans="1:18" s="649" customFormat="1" ht="15" customHeight="1">
      <c r="A51" s="659"/>
      <c r="B51" s="662" t="s">
        <v>9</v>
      </c>
      <c r="C51" s="659"/>
      <c r="D51" s="392">
        <v>2022</v>
      </c>
      <c r="E51" s="655">
        <f t="shared" ref="E51:G53" si="10">SUM(I51,M51)</f>
        <v>70448.524999999994</v>
      </c>
      <c r="F51" s="655">
        <f t="shared" si="10"/>
        <v>85529.773000000001</v>
      </c>
      <c r="G51" s="655">
        <f t="shared" si="10"/>
        <v>6069.3109999999997</v>
      </c>
      <c r="H51" s="655"/>
      <c r="I51" s="657">
        <v>6571.2089999999998</v>
      </c>
      <c r="J51" s="657">
        <v>9118.5439999999999</v>
      </c>
      <c r="K51" s="661">
        <v>1333.9349999999999</v>
      </c>
      <c r="L51" s="657"/>
      <c r="M51" s="657">
        <v>63877.315999999999</v>
      </c>
      <c r="N51" s="657">
        <v>76411.229000000007</v>
      </c>
      <c r="O51" s="663">
        <v>4735.3760000000002</v>
      </c>
      <c r="P51" s="655"/>
    </row>
    <row r="52" spans="1:18" s="649" customFormat="1" ht="15" customHeight="1">
      <c r="A52" s="659"/>
      <c r="B52" s="662"/>
      <c r="C52" s="659"/>
      <c r="D52" s="392">
        <v>2023</v>
      </c>
      <c r="E52" s="655">
        <f t="shared" si="10"/>
        <v>51569.345999999998</v>
      </c>
      <c r="F52" s="655">
        <f t="shared" si="10"/>
        <v>59352.081000000006</v>
      </c>
      <c r="G52" s="655">
        <f t="shared" si="10"/>
        <v>8997.2380000000012</v>
      </c>
      <c r="H52" s="652"/>
      <c r="I52" s="657">
        <v>8023.6530000000002</v>
      </c>
      <c r="J52" s="657">
        <v>6379.01</v>
      </c>
      <c r="K52" s="661">
        <v>892.13400000000001</v>
      </c>
      <c r="L52" s="657"/>
      <c r="M52" s="657">
        <v>43545.692999999999</v>
      </c>
      <c r="N52" s="657">
        <v>52973.071000000004</v>
      </c>
      <c r="O52" s="663">
        <v>8105.1040000000003</v>
      </c>
      <c r="P52" s="655"/>
    </row>
    <row r="53" spans="1:18" s="649" customFormat="1" ht="15" customHeight="1">
      <c r="A53" s="659"/>
      <c r="B53" s="662"/>
      <c r="C53" s="659"/>
      <c r="D53" s="392">
        <v>2024</v>
      </c>
      <c r="E53" s="655">
        <f t="shared" si="10"/>
        <v>50932.877999999997</v>
      </c>
      <c r="F53" s="655">
        <f t="shared" si="10"/>
        <v>63617.772999999994</v>
      </c>
      <c r="G53" s="655">
        <f t="shared" si="10"/>
        <v>8697.6040000000012</v>
      </c>
      <c r="H53" s="655"/>
      <c r="I53" s="657">
        <v>4469.1469999999999</v>
      </c>
      <c r="J53" s="657">
        <v>4231.5919999999996</v>
      </c>
      <c r="K53" s="661">
        <v>64.510999999999996</v>
      </c>
      <c r="L53" s="657"/>
      <c r="M53" s="657">
        <v>46463.731</v>
      </c>
      <c r="N53" s="657">
        <v>59386.180999999997</v>
      </c>
      <c r="O53" s="663">
        <v>8633.0930000000008</v>
      </c>
      <c r="P53" s="655"/>
    </row>
    <row r="54" spans="1:18" s="649" customFormat="1" ht="8.1" customHeight="1">
      <c r="A54" s="568"/>
      <c r="B54" s="568"/>
      <c r="C54" s="568"/>
      <c r="D54" s="392"/>
      <c r="E54" s="655"/>
      <c r="F54" s="655"/>
      <c r="G54" s="656"/>
      <c r="H54" s="655"/>
      <c r="I54" s="657"/>
      <c r="J54" s="657"/>
      <c r="K54" s="661"/>
      <c r="L54" s="657"/>
      <c r="M54" s="657"/>
      <c r="N54" s="657"/>
      <c r="O54" s="663"/>
      <c r="P54" s="647"/>
      <c r="R54" s="650"/>
    </row>
    <row r="55" spans="1:18" s="649" customFormat="1" ht="15" customHeight="1">
      <c r="A55" s="659"/>
      <c r="B55" s="662" t="s">
        <v>278</v>
      </c>
      <c r="C55" s="659"/>
      <c r="D55" s="392">
        <v>2022</v>
      </c>
      <c r="E55" s="655" t="s">
        <v>45</v>
      </c>
      <c r="F55" s="655" t="s">
        <v>45</v>
      </c>
      <c r="G55" s="655" t="s">
        <v>45</v>
      </c>
      <c r="H55" s="655"/>
      <c r="I55" s="657" t="s">
        <v>45</v>
      </c>
      <c r="J55" s="657" t="s">
        <v>45</v>
      </c>
      <c r="K55" s="661" t="s">
        <v>45</v>
      </c>
      <c r="L55" s="657"/>
      <c r="M55" s="657" t="s">
        <v>45</v>
      </c>
      <c r="N55" s="657" t="s">
        <v>45</v>
      </c>
      <c r="O55" s="663" t="s">
        <v>45</v>
      </c>
      <c r="P55" s="655"/>
    </row>
    <row r="56" spans="1:18" s="649" customFormat="1" ht="15" customHeight="1">
      <c r="A56" s="659"/>
      <c r="B56" s="662"/>
      <c r="C56" s="659"/>
      <c r="D56" s="392">
        <v>2023</v>
      </c>
      <c r="E56" s="655" t="s">
        <v>45</v>
      </c>
      <c r="F56" s="655" t="s">
        <v>45</v>
      </c>
      <c r="G56" s="655" t="s">
        <v>45</v>
      </c>
      <c r="H56" s="652"/>
      <c r="I56" s="657" t="s">
        <v>45</v>
      </c>
      <c r="J56" s="657" t="s">
        <v>45</v>
      </c>
      <c r="K56" s="661" t="s">
        <v>45</v>
      </c>
      <c r="L56" s="657"/>
      <c r="M56" s="657" t="s">
        <v>45</v>
      </c>
      <c r="N56" s="657" t="s">
        <v>45</v>
      </c>
      <c r="O56" s="663" t="s">
        <v>45</v>
      </c>
      <c r="P56" s="655"/>
    </row>
    <row r="57" spans="1:18" s="649" customFormat="1" ht="15" customHeight="1">
      <c r="A57" s="659"/>
      <c r="B57" s="662"/>
      <c r="C57" s="659"/>
      <c r="D57" s="392">
        <v>2024</v>
      </c>
      <c r="E57" s="655" t="s">
        <v>45</v>
      </c>
      <c r="F57" s="655" t="s">
        <v>45</v>
      </c>
      <c r="G57" s="655" t="s">
        <v>45</v>
      </c>
      <c r="H57" s="655"/>
      <c r="I57" s="657" t="s">
        <v>45</v>
      </c>
      <c r="J57" s="657" t="s">
        <v>45</v>
      </c>
      <c r="K57" s="661" t="s">
        <v>45</v>
      </c>
      <c r="L57" s="657"/>
      <c r="M57" s="661" t="s">
        <v>45</v>
      </c>
      <c r="N57" s="657">
        <v>0.65</v>
      </c>
      <c r="O57" s="661" t="s">
        <v>45</v>
      </c>
      <c r="P57" s="655"/>
    </row>
    <row r="58" spans="1:18" s="649" customFormat="1" ht="8.1" customHeight="1">
      <c r="A58" s="568"/>
      <c r="B58" s="568"/>
      <c r="C58" s="568"/>
      <c r="D58" s="392"/>
      <c r="E58" s="655"/>
      <c r="F58" s="655"/>
      <c r="G58" s="655"/>
      <c r="H58" s="655"/>
      <c r="I58" s="657"/>
      <c r="J58" s="657"/>
      <c r="K58" s="661"/>
      <c r="L58" s="657"/>
      <c r="M58" s="657"/>
      <c r="N58" s="657"/>
      <c r="O58" s="663"/>
      <c r="P58" s="647"/>
      <c r="R58" s="650"/>
    </row>
    <row r="59" spans="1:18" s="649" customFormat="1" ht="15" customHeight="1">
      <c r="A59" s="659"/>
      <c r="B59" s="662" t="s">
        <v>279</v>
      </c>
      <c r="C59" s="659"/>
      <c r="D59" s="392">
        <v>2022</v>
      </c>
      <c r="E59" s="655" t="s">
        <v>45</v>
      </c>
      <c r="F59" s="655" t="s">
        <v>45</v>
      </c>
      <c r="G59" s="655" t="s">
        <v>45</v>
      </c>
      <c r="H59" s="655"/>
      <c r="I59" s="657" t="s">
        <v>45</v>
      </c>
      <c r="J59" s="657" t="s">
        <v>45</v>
      </c>
      <c r="K59" s="661" t="s">
        <v>45</v>
      </c>
      <c r="L59" s="657"/>
      <c r="M59" s="657" t="s">
        <v>45</v>
      </c>
      <c r="N59" s="657" t="s">
        <v>45</v>
      </c>
      <c r="O59" s="663" t="s">
        <v>45</v>
      </c>
      <c r="P59" s="655"/>
    </row>
    <row r="60" spans="1:18" s="649" customFormat="1" ht="15" customHeight="1">
      <c r="A60" s="659"/>
      <c r="B60" s="662"/>
      <c r="C60" s="659"/>
      <c r="D60" s="392">
        <v>2023</v>
      </c>
      <c r="E60" s="655" t="s">
        <v>45</v>
      </c>
      <c r="F60" s="655" t="s">
        <v>45</v>
      </c>
      <c r="G60" s="655" t="s">
        <v>45</v>
      </c>
      <c r="H60" s="652"/>
      <c r="I60" s="657" t="s">
        <v>45</v>
      </c>
      <c r="J60" s="657" t="s">
        <v>45</v>
      </c>
      <c r="K60" s="661" t="s">
        <v>45</v>
      </c>
      <c r="L60" s="657"/>
      <c r="M60" s="657" t="s">
        <v>45</v>
      </c>
      <c r="N60" s="657" t="s">
        <v>45</v>
      </c>
      <c r="O60" s="663" t="s">
        <v>45</v>
      </c>
      <c r="P60" s="655"/>
    </row>
    <row r="61" spans="1:18" s="649" customFormat="1" ht="15" customHeight="1">
      <c r="A61" s="659"/>
      <c r="B61" s="662"/>
      <c r="C61" s="659"/>
      <c r="D61" s="392">
        <v>2024</v>
      </c>
      <c r="E61" s="655" t="s">
        <v>45</v>
      </c>
      <c r="F61" s="655" t="s">
        <v>45</v>
      </c>
      <c r="G61" s="655" t="s">
        <v>45</v>
      </c>
      <c r="H61" s="655"/>
      <c r="I61" s="657" t="s">
        <v>45</v>
      </c>
      <c r="J61" s="657" t="s">
        <v>45</v>
      </c>
      <c r="K61" s="661" t="s">
        <v>45</v>
      </c>
      <c r="L61" s="657"/>
      <c r="M61" s="657" t="s">
        <v>45</v>
      </c>
      <c r="N61" s="657" t="s">
        <v>45</v>
      </c>
      <c r="O61" s="663" t="s">
        <v>45</v>
      </c>
      <c r="P61" s="655"/>
    </row>
    <row r="62" spans="1:18" s="649" customFormat="1" ht="8.1" customHeight="1">
      <c r="A62" s="568"/>
      <c r="B62" s="568"/>
      <c r="C62" s="568"/>
      <c r="D62" s="392"/>
      <c r="E62" s="655"/>
      <c r="F62" s="655"/>
      <c r="G62" s="655"/>
      <c r="H62" s="655"/>
      <c r="I62" s="657"/>
      <c r="J62" s="657"/>
      <c r="K62" s="661"/>
      <c r="L62" s="657"/>
      <c r="M62" s="657"/>
      <c r="N62" s="657"/>
      <c r="O62" s="663"/>
      <c r="P62" s="647"/>
      <c r="R62" s="650"/>
    </row>
    <row r="63" spans="1:18" s="649" customFormat="1" ht="15" customHeight="1">
      <c r="A63" s="659"/>
      <c r="B63" s="662" t="s">
        <v>280</v>
      </c>
      <c r="C63" s="659"/>
      <c r="D63" s="392">
        <v>2022</v>
      </c>
      <c r="E63" s="655">
        <f t="shared" ref="E63:F65" si="11">SUM(I63,M63)</f>
        <v>39584.537000000004</v>
      </c>
      <c r="F63" s="655">
        <f t="shared" si="11"/>
        <v>35318.858999999997</v>
      </c>
      <c r="G63" s="655" t="s">
        <v>45</v>
      </c>
      <c r="H63" s="655"/>
      <c r="I63" s="657">
        <v>4394.3109999999997</v>
      </c>
      <c r="J63" s="657">
        <v>13608.803</v>
      </c>
      <c r="K63" s="661" t="s">
        <v>45</v>
      </c>
      <c r="L63" s="657"/>
      <c r="M63" s="657">
        <v>35190.226000000002</v>
      </c>
      <c r="N63" s="657">
        <v>21710.056</v>
      </c>
      <c r="O63" s="663" t="s">
        <v>45</v>
      </c>
      <c r="P63" s="655"/>
      <c r="Q63" s="664"/>
    </row>
    <row r="64" spans="1:18" s="649" customFormat="1" ht="15" customHeight="1">
      <c r="A64" s="659"/>
      <c r="B64" s="662"/>
      <c r="C64" s="659"/>
      <c r="D64" s="392">
        <v>2023</v>
      </c>
      <c r="E64" s="655">
        <f t="shared" si="11"/>
        <v>13170.793</v>
      </c>
      <c r="F64" s="655">
        <f t="shared" si="11"/>
        <v>15254.8</v>
      </c>
      <c r="G64" s="655" t="s">
        <v>45</v>
      </c>
      <c r="H64" s="652"/>
      <c r="I64" s="657">
        <v>1446.1320000000001</v>
      </c>
      <c r="J64" s="657">
        <v>2891.8969999999999</v>
      </c>
      <c r="K64" s="661" t="s">
        <v>45</v>
      </c>
      <c r="L64" s="657"/>
      <c r="M64" s="657">
        <v>11724.661</v>
      </c>
      <c r="N64" s="657">
        <v>12362.903</v>
      </c>
      <c r="O64" s="661" t="s">
        <v>45</v>
      </c>
      <c r="P64" s="655"/>
      <c r="Q64" s="664"/>
    </row>
    <row r="65" spans="1:18" s="649" customFormat="1" ht="15" customHeight="1">
      <c r="A65" s="659"/>
      <c r="B65" s="662"/>
      <c r="C65" s="659"/>
      <c r="D65" s="392">
        <v>2024</v>
      </c>
      <c r="E65" s="655">
        <f t="shared" si="11"/>
        <v>2726.0699999999997</v>
      </c>
      <c r="F65" s="655">
        <f t="shared" si="11"/>
        <v>3268.2560000000003</v>
      </c>
      <c r="G65" s="655" t="s">
        <v>45</v>
      </c>
      <c r="H65" s="655"/>
      <c r="I65" s="657">
        <v>10.363</v>
      </c>
      <c r="J65" s="657">
        <v>4.6859999999999999</v>
      </c>
      <c r="K65" s="661" t="s">
        <v>45</v>
      </c>
      <c r="L65" s="657"/>
      <c r="M65" s="657">
        <v>2715.7069999999999</v>
      </c>
      <c r="N65" s="657">
        <v>3263.57</v>
      </c>
      <c r="O65" s="661" t="s">
        <v>45</v>
      </c>
      <c r="P65" s="655"/>
      <c r="Q65" s="664"/>
    </row>
    <row r="66" spans="1:18" s="649" customFormat="1" ht="8.1" customHeight="1">
      <c r="A66" s="568"/>
      <c r="B66" s="568"/>
      <c r="C66" s="568"/>
      <c r="D66" s="392"/>
      <c r="E66" s="655"/>
      <c r="F66" s="655"/>
      <c r="G66" s="655"/>
      <c r="H66" s="655"/>
      <c r="I66" s="657"/>
      <c r="J66" s="657"/>
      <c r="K66" s="661"/>
      <c r="L66" s="657"/>
      <c r="M66" s="657"/>
      <c r="N66" s="657"/>
      <c r="O66" s="663"/>
      <c r="P66" s="647"/>
      <c r="R66" s="650"/>
    </row>
    <row r="67" spans="1:18" s="649" customFormat="1" ht="15" customHeight="1">
      <c r="A67" s="659"/>
      <c r="B67" s="662" t="s">
        <v>281</v>
      </c>
      <c r="C67" s="659"/>
      <c r="D67" s="392">
        <v>2022</v>
      </c>
      <c r="E67" s="655">
        <f t="shared" ref="E67:G69" si="12">SUM(I67,M67)</f>
        <v>305064.68599999999</v>
      </c>
      <c r="F67" s="655">
        <f t="shared" si="12"/>
        <v>285753.62899999996</v>
      </c>
      <c r="G67" s="655" t="s">
        <v>45</v>
      </c>
      <c r="H67" s="655"/>
      <c r="I67" s="657">
        <v>20696.259999999998</v>
      </c>
      <c r="J67" s="657">
        <v>57982.116999999998</v>
      </c>
      <c r="K67" s="661">
        <v>938.38699999999994</v>
      </c>
      <c r="L67" s="657"/>
      <c r="M67" s="657">
        <v>284368.42599999998</v>
      </c>
      <c r="N67" s="657">
        <v>227771.51199999999</v>
      </c>
      <c r="O67" s="663">
        <v>21203.05</v>
      </c>
      <c r="P67" s="655"/>
    </row>
    <row r="68" spans="1:18" s="649" customFormat="1" ht="15" customHeight="1">
      <c r="A68" s="659"/>
      <c r="B68" s="662"/>
      <c r="C68" s="659"/>
      <c r="D68" s="392">
        <v>2023</v>
      </c>
      <c r="E68" s="655">
        <f t="shared" si="12"/>
        <v>290428.57500000001</v>
      </c>
      <c r="F68" s="655">
        <f t="shared" si="12"/>
        <v>252583.81299999999</v>
      </c>
      <c r="G68" s="655">
        <f t="shared" si="12"/>
        <v>7854.3519999999999</v>
      </c>
      <c r="H68" s="652"/>
      <c r="I68" s="657">
        <v>21400.579000000002</v>
      </c>
      <c r="J68" s="657">
        <v>65162.190999999999</v>
      </c>
      <c r="K68" s="661">
        <v>3299.5529999999999</v>
      </c>
      <c r="L68" s="657"/>
      <c r="M68" s="657">
        <v>269027.99599999998</v>
      </c>
      <c r="N68" s="657">
        <v>187421.622</v>
      </c>
      <c r="O68" s="663">
        <v>4554.799</v>
      </c>
      <c r="P68" s="655"/>
    </row>
    <row r="69" spans="1:18" s="649" customFormat="1" ht="15" customHeight="1">
      <c r="A69" s="659"/>
      <c r="B69" s="662"/>
      <c r="C69" s="659"/>
      <c r="D69" s="392">
        <v>2024</v>
      </c>
      <c r="E69" s="655">
        <f t="shared" si="12"/>
        <v>356138.70899999997</v>
      </c>
      <c r="F69" s="655">
        <f t="shared" si="12"/>
        <v>310476.28899999999</v>
      </c>
      <c r="G69" s="655">
        <f t="shared" si="12"/>
        <v>8172.3819999999996</v>
      </c>
      <c r="H69" s="655"/>
      <c r="I69" s="657">
        <v>20862.811000000002</v>
      </c>
      <c r="J69" s="657">
        <v>67565.335000000006</v>
      </c>
      <c r="K69" s="661">
        <v>1471.5039999999999</v>
      </c>
      <c r="L69" s="657"/>
      <c r="M69" s="657">
        <v>335275.89799999999</v>
      </c>
      <c r="N69" s="657">
        <v>242910.954</v>
      </c>
      <c r="O69" s="663">
        <v>6700.8779999999997</v>
      </c>
      <c r="P69" s="655"/>
    </row>
    <row r="70" spans="1:18" s="649" customFormat="1" ht="8.1" customHeight="1">
      <c r="A70" s="568"/>
      <c r="B70" s="568"/>
      <c r="C70" s="568"/>
      <c r="D70" s="392"/>
      <c r="E70" s="655"/>
      <c r="F70" s="655"/>
      <c r="G70" s="655"/>
      <c r="H70" s="655"/>
      <c r="I70" s="657"/>
      <c r="J70" s="657"/>
      <c r="K70" s="661"/>
      <c r="L70" s="657"/>
      <c r="M70" s="657"/>
      <c r="N70" s="657"/>
      <c r="O70" s="663"/>
      <c r="P70" s="647"/>
      <c r="R70" s="650"/>
    </row>
    <row r="71" spans="1:18" s="649" customFormat="1" ht="15" customHeight="1">
      <c r="A71" s="659"/>
      <c r="B71" s="662" t="s">
        <v>282</v>
      </c>
      <c r="C71" s="659"/>
      <c r="D71" s="392">
        <v>2022</v>
      </c>
      <c r="E71" s="655">
        <f t="shared" ref="E71:F73" si="13">SUM(I71,M71)</f>
        <v>25535.12701</v>
      </c>
      <c r="F71" s="655">
        <f t="shared" si="13"/>
        <v>46505.326209999999</v>
      </c>
      <c r="G71" s="655" t="s">
        <v>45</v>
      </c>
      <c r="H71" s="655"/>
      <c r="I71" s="657">
        <v>11181.514999999999</v>
      </c>
      <c r="J71" s="657">
        <v>31896.925999999999</v>
      </c>
      <c r="K71" s="661" t="s">
        <v>45</v>
      </c>
      <c r="L71" s="657"/>
      <c r="M71" s="657">
        <v>14353.612010000001</v>
      </c>
      <c r="N71" s="657">
        <v>14608.40021</v>
      </c>
      <c r="O71" s="663" t="s">
        <v>45</v>
      </c>
      <c r="P71" s="655"/>
      <c r="Q71" s="665"/>
    </row>
    <row r="72" spans="1:18" s="649" customFormat="1" ht="15" customHeight="1">
      <c r="A72" s="659"/>
      <c r="B72" s="662"/>
      <c r="C72" s="659"/>
      <c r="D72" s="392">
        <v>2023</v>
      </c>
      <c r="E72" s="655">
        <f t="shared" si="13"/>
        <v>50950.413</v>
      </c>
      <c r="F72" s="655">
        <f t="shared" si="13"/>
        <v>54944.919000000002</v>
      </c>
      <c r="G72" s="655" t="s">
        <v>45</v>
      </c>
      <c r="H72" s="652"/>
      <c r="I72" s="657">
        <v>10013.14</v>
      </c>
      <c r="J72" s="657">
        <v>28484.417000000001</v>
      </c>
      <c r="K72" s="661" t="s">
        <v>45</v>
      </c>
      <c r="L72" s="657"/>
      <c r="M72" s="657">
        <v>40937.273000000001</v>
      </c>
      <c r="N72" s="657">
        <v>26460.502</v>
      </c>
      <c r="O72" s="663" t="s">
        <v>45</v>
      </c>
      <c r="P72" s="655"/>
      <c r="Q72" s="665"/>
    </row>
    <row r="73" spans="1:18" s="649" customFormat="1" ht="15" customHeight="1">
      <c r="A73" s="659"/>
      <c r="B73" s="662"/>
      <c r="C73" s="659"/>
      <c r="D73" s="392">
        <v>2024</v>
      </c>
      <c r="E73" s="655">
        <f t="shared" si="13"/>
        <v>81754.203999999998</v>
      </c>
      <c r="F73" s="655">
        <f t="shared" si="13"/>
        <v>60964.082999999999</v>
      </c>
      <c r="G73" s="655" t="s">
        <v>45</v>
      </c>
      <c r="H73" s="655"/>
      <c r="I73" s="657">
        <v>9471.2330000000002</v>
      </c>
      <c r="J73" s="657">
        <v>22496.35</v>
      </c>
      <c r="K73" s="661" t="s">
        <v>45</v>
      </c>
      <c r="L73" s="657"/>
      <c r="M73" s="657">
        <v>72282.971000000005</v>
      </c>
      <c r="N73" s="657">
        <v>38467.733</v>
      </c>
      <c r="O73" s="663" t="s">
        <v>45</v>
      </c>
      <c r="P73" s="655"/>
      <c r="Q73" s="665"/>
    </row>
    <row r="74" spans="1:18" s="649" customFormat="1" ht="8.1" customHeight="1">
      <c r="A74" s="568"/>
      <c r="B74" s="568"/>
      <c r="C74" s="568"/>
      <c r="D74" s="392"/>
      <c r="E74" s="655"/>
      <c r="F74" s="655"/>
      <c r="G74" s="655"/>
      <c r="H74" s="655"/>
      <c r="I74" s="657"/>
      <c r="J74" s="657"/>
      <c r="K74" s="661"/>
      <c r="L74" s="657"/>
      <c r="M74" s="657"/>
      <c r="N74" s="657"/>
      <c r="O74" s="663"/>
      <c r="P74" s="647"/>
      <c r="R74" s="650"/>
    </row>
    <row r="75" spans="1:18" s="649" customFormat="1" ht="15" customHeight="1">
      <c r="A75" s="659"/>
      <c r="B75" s="662" t="s">
        <v>283</v>
      </c>
      <c r="C75" s="659"/>
      <c r="D75" s="392">
        <v>2022</v>
      </c>
      <c r="E75" s="655">
        <f t="shared" ref="E75:F77" si="14">SUM(I75,M75)</f>
        <v>301.161</v>
      </c>
      <c r="F75" s="655">
        <f t="shared" si="14"/>
        <v>229.86099999999999</v>
      </c>
      <c r="G75" s="655" t="s">
        <v>45</v>
      </c>
      <c r="H75" s="655"/>
      <c r="I75" s="657">
        <v>301.161</v>
      </c>
      <c r="J75" s="657">
        <v>229.86099999999999</v>
      </c>
      <c r="K75" s="661" t="s">
        <v>45</v>
      </c>
      <c r="L75" s="657"/>
      <c r="M75" s="657" t="s">
        <v>45</v>
      </c>
      <c r="N75" s="657" t="s">
        <v>45</v>
      </c>
      <c r="O75" s="663" t="s">
        <v>45</v>
      </c>
      <c r="P75" s="655"/>
    </row>
    <row r="76" spans="1:18" s="649" customFormat="1" ht="15" customHeight="1">
      <c r="A76" s="659"/>
      <c r="B76" s="662"/>
      <c r="C76" s="659"/>
      <c r="D76" s="392">
        <v>2023</v>
      </c>
      <c r="E76" s="655">
        <f t="shared" si="14"/>
        <v>195.60599999999999</v>
      </c>
      <c r="F76" s="655">
        <f t="shared" si="14"/>
        <v>124.559</v>
      </c>
      <c r="G76" s="655" t="s">
        <v>45</v>
      </c>
      <c r="H76" s="652"/>
      <c r="I76" s="657">
        <v>195.60599999999999</v>
      </c>
      <c r="J76" s="657">
        <v>124.559</v>
      </c>
      <c r="K76" s="661" t="s">
        <v>45</v>
      </c>
      <c r="L76" s="657"/>
      <c r="M76" s="661" t="s">
        <v>45</v>
      </c>
      <c r="N76" s="661" t="s">
        <v>45</v>
      </c>
      <c r="O76" s="661" t="s">
        <v>45</v>
      </c>
      <c r="P76" s="655"/>
    </row>
    <row r="77" spans="1:18" s="649" customFormat="1" ht="15" customHeight="1">
      <c r="A77" s="659"/>
      <c r="B77" s="662"/>
      <c r="C77" s="659"/>
      <c r="D77" s="392">
        <v>2024</v>
      </c>
      <c r="E77" s="655">
        <f t="shared" si="14"/>
        <v>3.2160000000000002</v>
      </c>
      <c r="F77" s="661" t="s">
        <v>45</v>
      </c>
      <c r="G77" s="655" t="s">
        <v>45</v>
      </c>
      <c r="H77" s="655"/>
      <c r="I77" s="657">
        <v>3.2160000000000002</v>
      </c>
      <c r="J77" s="657" t="s">
        <v>45</v>
      </c>
      <c r="K77" s="661" t="s">
        <v>45</v>
      </c>
      <c r="L77" s="657"/>
      <c r="M77" s="661" t="s">
        <v>45</v>
      </c>
      <c r="N77" s="661" t="s">
        <v>45</v>
      </c>
      <c r="O77" s="661" t="s">
        <v>45</v>
      </c>
      <c r="P77" s="655"/>
    </row>
    <row r="78" spans="1:18" s="649" customFormat="1" ht="8.1" customHeight="1">
      <c r="A78" s="568"/>
      <c r="B78" s="568"/>
      <c r="C78" s="568"/>
      <c r="D78" s="392"/>
      <c r="E78" s="655"/>
      <c r="F78" s="655"/>
      <c r="G78" s="655"/>
      <c r="H78" s="655"/>
      <c r="I78" s="657"/>
      <c r="J78" s="657"/>
      <c r="K78" s="661"/>
      <c r="L78" s="657"/>
      <c r="M78" s="657"/>
      <c r="N78" s="657"/>
      <c r="O78" s="663"/>
      <c r="P78" s="647"/>
      <c r="R78" s="650"/>
    </row>
    <row r="79" spans="1:18" s="649" customFormat="1" ht="15" customHeight="1">
      <c r="A79" s="659"/>
      <c r="B79" s="662" t="s">
        <v>284</v>
      </c>
      <c r="C79" s="659"/>
      <c r="D79" s="392">
        <v>2022</v>
      </c>
      <c r="E79" s="655" t="s">
        <v>45</v>
      </c>
      <c r="F79" s="655" t="s">
        <v>45</v>
      </c>
      <c r="G79" s="655" t="s">
        <v>45</v>
      </c>
      <c r="H79" s="655"/>
      <c r="I79" s="657">
        <v>2.5710000000000002</v>
      </c>
      <c r="J79" s="657">
        <v>0.98399999999999999</v>
      </c>
      <c r="K79" s="661">
        <v>1</v>
      </c>
      <c r="L79" s="657"/>
      <c r="M79" s="657" t="s">
        <v>45</v>
      </c>
      <c r="N79" s="657" t="s">
        <v>45</v>
      </c>
      <c r="O79" s="663" t="s">
        <v>45</v>
      </c>
      <c r="P79" s="655"/>
    </row>
    <row r="80" spans="1:18" s="649" customFormat="1" ht="15" customHeight="1">
      <c r="A80" s="659"/>
      <c r="B80" s="662"/>
      <c r="C80" s="659"/>
      <c r="D80" s="392">
        <v>2023</v>
      </c>
      <c r="E80" s="655">
        <f t="shared" ref="E80:E81" si="15">SUM(I80,M80)</f>
        <v>0.755</v>
      </c>
      <c r="F80" s="655" t="s">
        <v>45</v>
      </c>
      <c r="G80" s="655" t="s">
        <v>45</v>
      </c>
      <c r="H80" s="652"/>
      <c r="I80" s="657">
        <v>0.755</v>
      </c>
      <c r="J80" s="657" t="s">
        <v>45</v>
      </c>
      <c r="K80" s="661" t="s">
        <v>45</v>
      </c>
      <c r="L80" s="657"/>
      <c r="M80" s="661" t="s">
        <v>45</v>
      </c>
      <c r="N80" s="661" t="s">
        <v>45</v>
      </c>
      <c r="O80" s="661" t="s">
        <v>45</v>
      </c>
      <c r="P80" s="655"/>
    </row>
    <row r="81" spans="1:17" s="649" customFormat="1" ht="15" customHeight="1">
      <c r="A81" s="659"/>
      <c r="B81" s="662"/>
      <c r="C81" s="659"/>
      <c r="D81" s="392">
        <v>2024</v>
      </c>
      <c r="E81" s="655">
        <f t="shared" si="15"/>
        <v>2.2400000000000002</v>
      </c>
      <c r="F81" s="655" t="s">
        <v>45</v>
      </c>
      <c r="G81" s="655" t="s">
        <v>45</v>
      </c>
      <c r="H81" s="655"/>
      <c r="I81" s="657">
        <v>2.2400000000000002</v>
      </c>
      <c r="J81" s="657" t="s">
        <v>45</v>
      </c>
      <c r="K81" s="661" t="s">
        <v>45</v>
      </c>
      <c r="L81" s="657"/>
      <c r="M81" s="661" t="s">
        <v>45</v>
      </c>
      <c r="N81" s="661" t="s">
        <v>45</v>
      </c>
      <c r="O81" s="661" t="s">
        <v>45</v>
      </c>
      <c r="P81" s="655"/>
    </row>
    <row r="82" spans="1:17" ht="8.1" customHeight="1" thickBot="1">
      <c r="A82" s="666"/>
      <c r="B82" s="666"/>
      <c r="C82" s="666"/>
      <c r="D82" s="667"/>
      <c r="E82" s="668"/>
      <c r="F82" s="669"/>
      <c r="G82" s="669"/>
      <c r="H82" s="669"/>
      <c r="I82" s="668"/>
      <c r="J82" s="669"/>
      <c r="K82" s="669"/>
      <c r="L82" s="669"/>
      <c r="M82" s="669"/>
      <c r="N82" s="669"/>
      <c r="O82" s="669"/>
      <c r="P82" s="669"/>
    </row>
    <row r="83" spans="1:17" ht="15" customHeight="1">
      <c r="A83" s="670"/>
      <c r="B83" s="670"/>
      <c r="C83" s="670"/>
      <c r="D83" s="671"/>
      <c r="E83" s="670"/>
      <c r="F83" s="670"/>
      <c r="G83" s="670"/>
      <c r="H83" s="670"/>
      <c r="I83" s="670"/>
      <c r="J83" s="670"/>
      <c r="K83" s="670"/>
      <c r="L83" s="670"/>
      <c r="M83" s="670"/>
      <c r="N83" s="670"/>
      <c r="O83" s="670"/>
      <c r="P83" s="672" t="s">
        <v>147</v>
      </c>
      <c r="Q83" s="670"/>
    </row>
    <row r="84" spans="1:17" ht="15" customHeight="1">
      <c r="D84" s="673"/>
      <c r="O84" s="674"/>
      <c r="P84" s="675" t="s">
        <v>303</v>
      </c>
    </row>
  </sheetData>
  <mergeCells count="6">
    <mergeCell ref="E9:G9"/>
    <mergeCell ref="I9:K9"/>
    <mergeCell ref="M9:O9"/>
    <mergeCell ref="E10:G10"/>
    <mergeCell ref="I10:K10"/>
    <mergeCell ref="M10:O10"/>
  </mergeCells>
  <printOptions horizontalCentered="1"/>
  <pageMargins left="0.55118110236220497" right="0.55118110236220497" top="0.39370078740157499" bottom="0.39370078740157499" header="0.39370078740157499" footer="0.39370078740157499"/>
  <pageSetup paperSize="9" scale="6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F38CA-B81B-4906-B871-25971BCA6EA4}">
  <sheetPr codeName="Sheet24">
    <tabColor rgb="FF92D050"/>
    <pageSetUpPr fitToPage="1"/>
  </sheetPr>
  <dimension ref="A1:Q83"/>
  <sheetViews>
    <sheetView showGridLines="0" view="pageBreakPreview" zoomScale="70" zoomScaleNormal="93" zoomScaleSheetLayoutView="70" workbookViewId="0">
      <selection activeCell="B6" sqref="B6"/>
    </sheetView>
  </sheetViews>
  <sheetFormatPr defaultColWidth="9.140625" defaultRowHeight="14.1" customHeight="1"/>
  <cols>
    <col min="1" max="1" width="1.7109375" style="676" customWidth="1"/>
    <col min="2" max="2" width="13.28515625" style="676" customWidth="1"/>
    <col min="3" max="4" width="7.7109375" style="676" customWidth="1"/>
    <col min="5" max="5" width="11.28515625" style="676" customWidth="1"/>
    <col min="6" max="6" width="10.28515625" style="676" customWidth="1"/>
    <col min="7" max="7" width="8.140625" style="676" customWidth="1"/>
    <col min="8" max="8" width="1.7109375" style="676" customWidth="1"/>
    <col min="9" max="9" width="11.28515625" style="676" customWidth="1"/>
    <col min="10" max="10" width="10.28515625" style="676" customWidth="1"/>
    <col min="11" max="11" width="7.7109375" style="676" customWidth="1"/>
    <col min="12" max="12" width="1.7109375" style="676" customWidth="1"/>
    <col min="13" max="13" width="11.28515625" style="676" customWidth="1"/>
    <col min="14" max="14" width="10.28515625" style="676" customWidth="1"/>
    <col min="15" max="15" width="7.7109375" style="676" customWidth="1"/>
    <col min="16" max="16" width="1.7109375" style="676" customWidth="1"/>
    <col min="17" max="16384" width="9.140625" style="676"/>
  </cols>
  <sheetData>
    <row r="1" spans="1:17" ht="15" customHeight="1">
      <c r="P1" s="61" t="s">
        <v>16</v>
      </c>
    </row>
    <row r="2" spans="1:17" ht="15" customHeight="1">
      <c r="P2" s="62" t="s">
        <v>17</v>
      </c>
    </row>
    <row r="3" spans="1:17" ht="9" customHeight="1"/>
    <row r="4" spans="1:17" ht="16.5">
      <c r="B4" s="610" t="s">
        <v>236</v>
      </c>
      <c r="C4" s="611" t="s">
        <v>427</v>
      </c>
      <c r="D4" s="449"/>
      <c r="E4" s="450"/>
      <c r="F4" s="450"/>
      <c r="G4" s="450"/>
      <c r="H4" s="449"/>
      <c r="I4" s="450"/>
      <c r="J4" s="450"/>
      <c r="K4" s="450"/>
      <c r="L4" s="450"/>
      <c r="M4" s="450"/>
      <c r="N4" s="450"/>
      <c r="O4" s="450"/>
      <c r="P4" s="450"/>
    </row>
    <row r="5" spans="1:17" ht="15.6" customHeight="1">
      <c r="B5" s="677" t="s">
        <v>237</v>
      </c>
      <c r="C5" s="678" t="s">
        <v>428</v>
      </c>
      <c r="D5" s="679"/>
      <c r="E5" s="679"/>
      <c r="F5" s="679"/>
      <c r="G5" s="679"/>
      <c r="H5" s="679"/>
      <c r="I5" s="679"/>
      <c r="J5" s="679"/>
      <c r="K5" s="679"/>
      <c r="L5" s="679"/>
    </row>
    <row r="6" spans="1:17" ht="14.1" customHeight="1">
      <c r="B6" s="677"/>
      <c r="C6" s="680"/>
      <c r="D6" s="679"/>
      <c r="E6" s="679"/>
      <c r="F6" s="679"/>
      <c r="G6" s="679"/>
      <c r="H6" s="679"/>
      <c r="I6" s="679"/>
      <c r="J6" s="679"/>
      <c r="K6" s="679"/>
      <c r="L6" s="679"/>
      <c r="O6" s="681"/>
      <c r="P6" s="681" t="s">
        <v>313</v>
      </c>
    </row>
    <row r="7" spans="1:17" ht="14.1" customHeight="1" thickBot="1">
      <c r="A7" s="682"/>
      <c r="B7" s="683"/>
      <c r="C7" s="684"/>
      <c r="D7" s="682"/>
      <c r="E7" s="682"/>
      <c r="F7" s="682"/>
      <c r="G7" s="682"/>
      <c r="H7" s="682"/>
      <c r="I7" s="682"/>
      <c r="J7" s="682"/>
      <c r="K7" s="682"/>
      <c r="L7" s="682"/>
      <c r="M7" s="682"/>
      <c r="N7" s="682"/>
      <c r="O7" s="685"/>
      <c r="P7" s="685" t="s">
        <v>429</v>
      </c>
    </row>
    <row r="8" spans="1:17" ht="8.1" customHeight="1" thickTop="1">
      <c r="A8" s="686"/>
      <c r="B8" s="687"/>
      <c r="C8" s="680"/>
      <c r="D8" s="679"/>
      <c r="E8" s="679"/>
      <c r="F8" s="679"/>
      <c r="G8" s="679"/>
      <c r="H8" s="679"/>
      <c r="I8" s="679"/>
      <c r="J8" s="679"/>
      <c r="K8" s="679"/>
      <c r="L8" s="679"/>
      <c r="M8" s="679"/>
      <c r="N8" s="688"/>
      <c r="O8" s="688"/>
      <c r="P8" s="679"/>
    </row>
    <row r="9" spans="1:17" s="540" customFormat="1" ht="14.1" customHeight="1">
      <c r="A9" s="552"/>
      <c r="B9" s="552"/>
      <c r="C9" s="553"/>
      <c r="D9" s="553"/>
      <c r="E9" s="689" t="s">
        <v>14</v>
      </c>
      <c r="F9" s="689"/>
      <c r="G9" s="689"/>
      <c r="H9" s="553"/>
      <c r="I9" s="689" t="s">
        <v>304</v>
      </c>
      <c r="J9" s="689"/>
      <c r="K9" s="689"/>
      <c r="L9" s="554"/>
      <c r="M9" s="689" t="s">
        <v>151</v>
      </c>
      <c r="N9" s="689"/>
      <c r="O9" s="689"/>
      <c r="P9" s="554"/>
    </row>
    <row r="10" spans="1:17" s="540" customFormat="1" ht="14.1" customHeight="1">
      <c r="A10" s="552"/>
      <c r="B10" s="555" t="s">
        <v>305</v>
      </c>
      <c r="C10" s="555"/>
      <c r="D10" s="553" t="s">
        <v>344</v>
      </c>
      <c r="E10" s="690" t="s">
        <v>15</v>
      </c>
      <c r="F10" s="690"/>
      <c r="G10" s="690"/>
      <c r="H10" s="553"/>
      <c r="I10" s="690" t="s">
        <v>152</v>
      </c>
      <c r="J10" s="690"/>
      <c r="K10" s="690"/>
      <c r="L10" s="556"/>
      <c r="M10" s="690" t="s">
        <v>153</v>
      </c>
      <c r="N10" s="690"/>
      <c r="O10" s="690"/>
      <c r="P10" s="556"/>
    </row>
    <row r="11" spans="1:17" s="540" customFormat="1" ht="14.1" customHeight="1">
      <c r="A11" s="557"/>
      <c r="B11" s="558" t="s">
        <v>288</v>
      </c>
      <c r="C11" s="558"/>
      <c r="D11" s="559" t="s">
        <v>347</v>
      </c>
      <c r="E11" s="691" t="s">
        <v>154</v>
      </c>
      <c r="F11" s="560" t="s">
        <v>285</v>
      </c>
      <c r="G11" s="560" t="s">
        <v>308</v>
      </c>
      <c r="H11" s="559"/>
      <c r="I11" s="691" t="s">
        <v>154</v>
      </c>
      <c r="J11" s="560" t="s">
        <v>285</v>
      </c>
      <c r="K11" s="560" t="s">
        <v>308</v>
      </c>
      <c r="L11" s="560"/>
      <c r="M11" s="691" t="s">
        <v>154</v>
      </c>
      <c r="N11" s="560" t="s">
        <v>285</v>
      </c>
      <c r="O11" s="560" t="s">
        <v>308</v>
      </c>
      <c r="P11" s="560"/>
    </row>
    <row r="12" spans="1:17" s="540" customFormat="1" ht="14.1" customHeight="1">
      <c r="A12" s="561"/>
      <c r="B12" s="561"/>
      <c r="C12" s="562"/>
      <c r="D12" s="562"/>
      <c r="E12" s="601" t="s">
        <v>289</v>
      </c>
      <c r="F12" s="563" t="s">
        <v>155</v>
      </c>
      <c r="G12" s="563" t="s">
        <v>308</v>
      </c>
      <c r="H12" s="562"/>
      <c r="I12" s="601" t="s">
        <v>289</v>
      </c>
      <c r="J12" s="563" t="s">
        <v>155</v>
      </c>
      <c r="K12" s="563" t="s">
        <v>308</v>
      </c>
      <c r="L12" s="563"/>
      <c r="M12" s="601" t="s">
        <v>289</v>
      </c>
      <c r="N12" s="563" t="s">
        <v>155</v>
      </c>
      <c r="O12" s="563" t="s">
        <v>308</v>
      </c>
      <c r="P12" s="563"/>
    </row>
    <row r="13" spans="1:17" s="540" customFormat="1" ht="8.1" customHeight="1">
      <c r="A13" s="564"/>
      <c r="B13" s="564"/>
      <c r="C13" s="565"/>
      <c r="D13" s="565"/>
      <c r="E13" s="567"/>
      <c r="F13" s="566"/>
      <c r="G13" s="566"/>
      <c r="H13" s="565"/>
      <c r="I13" s="567"/>
      <c r="J13" s="566"/>
      <c r="K13" s="566"/>
      <c r="L13" s="566"/>
      <c r="M13" s="567"/>
      <c r="N13" s="566"/>
      <c r="O13" s="566"/>
      <c r="P13" s="566"/>
    </row>
    <row r="14" spans="1:17" s="540" customFormat="1" ht="8.1" customHeight="1">
      <c r="A14" s="561"/>
      <c r="B14" s="561"/>
      <c r="C14" s="562"/>
      <c r="D14" s="562"/>
      <c r="E14" s="601"/>
      <c r="F14" s="563"/>
      <c r="G14" s="563"/>
      <c r="H14" s="562"/>
      <c r="I14" s="601"/>
      <c r="J14" s="563"/>
      <c r="K14" s="563"/>
      <c r="L14" s="563"/>
      <c r="M14" s="601"/>
      <c r="N14" s="563"/>
      <c r="O14" s="563"/>
      <c r="P14" s="563"/>
    </row>
    <row r="15" spans="1:17" s="540" customFormat="1" ht="14.1" customHeight="1">
      <c r="B15" s="568" t="s">
        <v>311</v>
      </c>
      <c r="C15" s="568"/>
      <c r="D15" s="386">
        <v>2020</v>
      </c>
      <c r="E15" s="517">
        <f t="shared" ref="E15:G17" si="0">SUM(I15,M15)</f>
        <v>10421.4</v>
      </c>
      <c r="F15" s="517">
        <f t="shared" si="0"/>
        <v>8328.8859999999986</v>
      </c>
      <c r="G15" s="517">
        <f t="shared" si="0"/>
        <v>156.78399999999999</v>
      </c>
      <c r="H15" s="692"/>
      <c r="I15" s="517">
        <f>SUM('8.12 (1)'!I19,'8.12 (Samb.)'!I15,'8.12 (Samb.)'!I43)</f>
        <v>39.340000000000003</v>
      </c>
      <c r="J15" s="517">
        <f>SUM('8.12 (1)'!J19,'8.12 (Samb.)'!J15,'8.12 (Samb.)'!J43)</f>
        <v>1263.403</v>
      </c>
      <c r="K15" s="517">
        <f>SUM('8.12 (1)'!K19,'8.12 (Samb.)'!K15,'8.12 (Samb.)'!K43)</f>
        <v>8.1199999999999992</v>
      </c>
      <c r="L15" s="517"/>
      <c r="M15" s="517">
        <f>SUM('8.12 (1)'!M19,'8.12 (Samb.)'!M15,'8.12 (Samb.)'!M43)</f>
        <v>10382.06</v>
      </c>
      <c r="N15" s="517">
        <f>SUM('8.12 (1)'!N19,'8.12 (Samb.)'!N15,'8.12 (Samb.)'!N43)</f>
        <v>7065.4829999999993</v>
      </c>
      <c r="O15" s="517">
        <f>SUM('8.12 (1)'!O19,'8.12 (Samb.)'!O15,'8.12 (Samb.)'!O43)</f>
        <v>148.66399999999999</v>
      </c>
      <c r="P15" s="517"/>
      <c r="Q15" s="577"/>
    </row>
    <row r="16" spans="1:17" s="540" customFormat="1" ht="14.1" customHeight="1">
      <c r="B16" s="568"/>
      <c r="C16" s="568"/>
      <c r="D16" s="386">
        <v>2021</v>
      </c>
      <c r="E16" s="517">
        <f t="shared" si="0"/>
        <v>7159.3720000000003</v>
      </c>
      <c r="F16" s="517">
        <f t="shared" si="0"/>
        <v>5311.2269999999999</v>
      </c>
      <c r="G16" s="517">
        <f t="shared" si="0"/>
        <v>6.1880000000000006</v>
      </c>
      <c r="H16" s="692"/>
      <c r="I16" s="517">
        <f>SUM('8.12 (1)'!I20,'8.12 (Samb.)'!I16,'8.12 (Samb.)'!I44)</f>
        <v>234.88300000000004</v>
      </c>
      <c r="J16" s="517">
        <f>SUM('8.12 (1)'!J20,'8.12 (Samb.)'!J16,'8.12 (Samb.)'!J44)</f>
        <v>795.96799999999996</v>
      </c>
      <c r="K16" s="517">
        <f>SUM('8.12 (1)'!K20,'8.12 (Samb.)'!K16,'8.12 (Samb.)'!K44)</f>
        <v>2.1180000000000003</v>
      </c>
      <c r="L16" s="517"/>
      <c r="M16" s="517">
        <f>SUM('8.12 (1)'!M20,'8.12 (Samb.)'!M16,'8.12 (Samb.)'!M44)</f>
        <v>6924.4890000000005</v>
      </c>
      <c r="N16" s="517">
        <f>SUM('8.12 (1)'!N20,'8.12 (Samb.)'!N16,'8.12 (Samb.)'!N44)</f>
        <v>4515.259</v>
      </c>
      <c r="O16" s="517">
        <f>SUM('8.12 (1)'!O20,'8.12 (Samb.)'!O16,'8.12 (Samb.)'!O44)</f>
        <v>4.07</v>
      </c>
      <c r="P16" s="517"/>
      <c r="Q16" s="577"/>
    </row>
    <row r="17" spans="2:17" s="540" customFormat="1" ht="14.1" customHeight="1">
      <c r="B17" s="568"/>
      <c r="C17" s="568"/>
      <c r="D17" s="386">
        <v>2022</v>
      </c>
      <c r="E17" s="517">
        <f t="shared" si="0"/>
        <v>3203.5390000000007</v>
      </c>
      <c r="F17" s="517">
        <f t="shared" si="0"/>
        <v>2291.2040000000002</v>
      </c>
      <c r="G17" s="517">
        <f t="shared" si="0"/>
        <v>1.768</v>
      </c>
      <c r="H17" s="517"/>
      <c r="I17" s="517">
        <f>SUM('8.12 (1)'!I21,'8.12 (Samb.)'!I17,'8.12 (Samb.)'!I45)</f>
        <v>73.637</v>
      </c>
      <c r="J17" s="517">
        <f>SUM('8.12 (1)'!J21,'8.12 (Samb.)'!J17,'8.12 (Samb.)'!J45)</f>
        <v>90.782000000000011</v>
      </c>
      <c r="K17" s="517">
        <f>SUM('8.12 (1)'!K21,'8.12 (Samb.)'!K17,'8.12 (Samb.)'!K45)</f>
        <v>0</v>
      </c>
      <c r="L17" s="517"/>
      <c r="M17" s="517">
        <f>SUM('8.12 (1)'!M21,'8.12 (Samb.)'!M17,'8.12 (Samb.)'!M45)</f>
        <v>3129.9020000000005</v>
      </c>
      <c r="N17" s="517">
        <f>SUM('8.12 (1)'!N21,'8.12 (Samb.)'!N17,'8.12 (Samb.)'!N45)</f>
        <v>2200.422</v>
      </c>
      <c r="O17" s="517">
        <f>SUM('8.12 (1)'!O21,'8.12 (Samb.)'!O17,'8.12 (Samb.)'!O45)</f>
        <v>1.768</v>
      </c>
      <c r="P17" s="517"/>
      <c r="Q17" s="577"/>
    </row>
    <row r="18" spans="2:17" s="540" customFormat="1" ht="8.1" customHeight="1">
      <c r="B18" s="568"/>
      <c r="C18" s="568"/>
      <c r="D18" s="392"/>
      <c r="E18" s="693"/>
      <c r="F18" s="693"/>
      <c r="G18" s="518"/>
      <c r="H18" s="694"/>
      <c r="I18" s="693"/>
      <c r="J18" s="693"/>
      <c r="K18" s="518"/>
      <c r="L18" s="518"/>
      <c r="M18" s="518"/>
      <c r="N18" s="518"/>
      <c r="O18" s="518"/>
      <c r="P18" s="518"/>
    </row>
    <row r="19" spans="2:17" s="540" customFormat="1" ht="14.1" customHeight="1">
      <c r="B19" s="571" t="s">
        <v>286</v>
      </c>
      <c r="C19" s="572"/>
      <c r="D19" s="386">
        <v>2020</v>
      </c>
      <c r="E19" s="517">
        <f>SUM(I19,M19)</f>
        <v>10389.563</v>
      </c>
      <c r="F19" s="517">
        <f>SUM(J19,N19)</f>
        <v>8300.137999999999</v>
      </c>
      <c r="G19" s="517">
        <f>SUM(K19,O19)</f>
        <v>153.26599999999999</v>
      </c>
      <c r="H19" s="695"/>
      <c r="I19" s="576">
        <f>SUM(I23,I27,I31,I35,I39,I43,I47,I51,I55,I59,I63,I67,I71,I75)</f>
        <v>9.0839999999999996</v>
      </c>
      <c r="J19" s="576">
        <f t="shared" ref="J19:K19" si="1">SUM(J23,J27,J31,J35,J39,J43,J47,J51,J55,J59,J63,J67,J71,J75)</f>
        <v>1236.1980000000001</v>
      </c>
      <c r="K19" s="576">
        <f t="shared" si="1"/>
        <v>8.1199999999999992</v>
      </c>
      <c r="L19" s="576"/>
      <c r="M19" s="576">
        <f>SUM(M23,M27,M31,M35,M39,M43,M47,M51,M55,M59,M63,M67,M71,M75)</f>
        <v>10380.478999999999</v>
      </c>
      <c r="N19" s="576">
        <f t="shared" ref="N19:O19" si="2">SUM(N23,N27,N31,N35,N39,N43,N47,N51,N55,N59,N63,N67,N71,N75)</f>
        <v>7063.94</v>
      </c>
      <c r="O19" s="576">
        <f t="shared" si="2"/>
        <v>145.14599999999999</v>
      </c>
      <c r="P19" s="576"/>
    </row>
    <row r="20" spans="2:17" s="540" customFormat="1" ht="14.1" customHeight="1">
      <c r="B20" s="571"/>
      <c r="C20" s="572"/>
      <c r="D20" s="386">
        <v>2021</v>
      </c>
      <c r="E20" s="517">
        <f>SUM('8.12 (1)'!E24,'8.12 (1)'!E28,'8.12 (1)'!E32,'8.12 (1)'!E36,'8.12 (1)'!E40,'8.12 (1)'!E44,'8.12 (1)'!E48,'8.12 (1)'!E52,'8.12 (1)'!E56,'8.12 (1)'!E60,'8.12 (1)'!E64,'8.12 (1)'!E68,'8.12 (1)'!E72,'8.12 (1)'!E75)</f>
        <v>7107.3960000000006</v>
      </c>
      <c r="F20" s="517">
        <f>SUM('8.12 (1)'!F24,'8.12 (1)'!F28,'8.12 (1)'!F32,'8.12 (1)'!F36,'8.12 (1)'!F40,'8.12 (1)'!F44,'8.12 (1)'!F48,'8.12 (1)'!F52,'8.12 (1)'!F56,'8.12 (1)'!F60,'8.12 (1)'!F64,'8.12 (1)'!F68,'8.12 (1)'!F72,'8.12 (1)'!F75)</f>
        <v>5270.0720000000001</v>
      </c>
      <c r="G20" s="517">
        <f>SUM('8.12 (1)'!G24,'8.12 (1)'!G28,'8.12 (1)'!G32,'8.12 (1)'!G36,'8.12 (1)'!G40,'8.12 (1)'!G44,'8.12 (1)'!G48,'8.12 (1)'!G52,'8.12 (1)'!G56,'8.12 (1)'!G60,'8.12 (1)'!G64,'8.12 (1)'!G68,'8.12 (1)'!G72,'8.12 (1)'!G75)</f>
        <v>6.1880000000000006</v>
      </c>
      <c r="H20" s="695"/>
      <c r="I20" s="576">
        <f t="shared" ref="I20:K21" si="3">SUM(I24,I28,I32,I36,I40,I44,I48,I52,I56,I60,I64,I68,I72,I76)</f>
        <v>200.51100000000002</v>
      </c>
      <c r="J20" s="576">
        <f t="shared" si="3"/>
        <v>761.61299999999994</v>
      </c>
      <c r="K20" s="576">
        <f t="shared" si="3"/>
        <v>2.1180000000000003</v>
      </c>
      <c r="L20" s="576"/>
      <c r="M20" s="576">
        <f t="shared" ref="M20:O21" si="4">SUM(M24,M28,M32,M36,M40,M44,M48,M52,M56,M60,M64,M68,M72,M76)</f>
        <v>6907.7470000000003</v>
      </c>
      <c r="N20" s="576">
        <f t="shared" si="4"/>
        <v>4515.259</v>
      </c>
      <c r="O20" s="576">
        <f t="shared" si="4"/>
        <v>4.07</v>
      </c>
      <c r="P20" s="576"/>
    </row>
    <row r="21" spans="2:17" s="540" customFormat="1" ht="14.1" customHeight="1">
      <c r="B21" s="571"/>
      <c r="C21" s="572"/>
      <c r="D21" s="386">
        <v>2022</v>
      </c>
      <c r="E21" s="517">
        <f>SUM('8.12 (1)'!E25,'8.12 (1)'!E29,'8.12 (1)'!E33,'8.12 (1)'!E37,'8.12 (1)'!E41,'8.12 (1)'!E45,'8.12 (1)'!E49,'8.12 (1)'!E53,'8.12 (1)'!E57,'8.12 (1)'!E61,'8.12 (1)'!E65,'8.12 (1)'!E69,'8.12 (1)'!E73,'8.12 (1)'!E76)</f>
        <v>3124.9949999999999</v>
      </c>
      <c r="F21" s="517">
        <f>SUM('8.12 (1)'!F25,'8.12 (1)'!F29,'8.12 (1)'!F33,'8.12 (1)'!F37,'8.12 (1)'!F41,'8.12 (1)'!F45,'8.12 (1)'!F49,'8.12 (1)'!F53,'8.12 (1)'!F57,'8.12 (1)'!F61,'8.12 (1)'!F65,'8.12 (1)'!F69,'8.12 (1)'!F73,'8.12 (1)'!F76)</f>
        <v>2253.71</v>
      </c>
      <c r="G21" s="517">
        <f>SUM('8.12 (1)'!G25,'8.12 (1)'!G29,'8.12 (1)'!G33,'8.12 (1)'!G37,'8.12 (1)'!G41,'8.12 (1)'!G45,'8.12 (1)'!G49,'8.12 (1)'!G53,'8.12 (1)'!G57,'8.12 (1)'!G61,'8.12 (1)'!G65,'8.12 (1)'!G69,'8.12 (1)'!G73,'8.12 (1)'!G76)</f>
        <v>1.768</v>
      </c>
      <c r="H21" s="695"/>
      <c r="I21" s="576">
        <f t="shared" si="3"/>
        <v>8.8190000000000008</v>
      </c>
      <c r="J21" s="576">
        <f t="shared" si="3"/>
        <v>67.888000000000005</v>
      </c>
      <c r="K21" s="576">
        <f t="shared" si="3"/>
        <v>0</v>
      </c>
      <c r="L21" s="576"/>
      <c r="M21" s="576">
        <f t="shared" si="4"/>
        <v>3122.7300000000005</v>
      </c>
      <c r="N21" s="576">
        <f t="shared" si="4"/>
        <v>2200.422</v>
      </c>
      <c r="O21" s="576">
        <f t="shared" si="4"/>
        <v>1.768</v>
      </c>
      <c r="P21" s="576"/>
    </row>
    <row r="22" spans="2:17" s="540" customFormat="1" ht="8.1" customHeight="1">
      <c r="B22" s="571"/>
      <c r="C22" s="572"/>
      <c r="D22" s="392"/>
      <c r="E22" s="517"/>
      <c r="F22" s="517"/>
      <c r="G22" s="517"/>
      <c r="H22" s="695"/>
      <c r="I22" s="517"/>
      <c r="J22" s="517"/>
      <c r="K22" s="517"/>
      <c r="L22" s="517"/>
      <c r="M22" s="517"/>
      <c r="N22" s="517"/>
      <c r="O22" s="517"/>
      <c r="P22" s="576"/>
    </row>
    <row r="23" spans="2:17" s="540" customFormat="1" ht="14.1" customHeight="1">
      <c r="B23" s="660" t="s">
        <v>324</v>
      </c>
      <c r="C23" s="515"/>
      <c r="D23" s="392">
        <v>2020</v>
      </c>
      <c r="E23" s="696">
        <f t="shared" ref="E23:F24" si="5">SUM(I23,M23)</f>
        <v>1680</v>
      </c>
      <c r="F23" s="696">
        <f t="shared" si="5"/>
        <v>1212</v>
      </c>
      <c r="G23" s="697" t="s">
        <v>45</v>
      </c>
      <c r="H23" s="694"/>
      <c r="I23" s="697" t="s">
        <v>45</v>
      </c>
      <c r="J23" s="698">
        <v>1212</v>
      </c>
      <c r="K23" s="697" t="s">
        <v>45</v>
      </c>
      <c r="L23" s="698"/>
      <c r="M23" s="698">
        <v>1680</v>
      </c>
      <c r="N23" s="697" t="s">
        <v>45</v>
      </c>
      <c r="O23" s="697" t="s">
        <v>45</v>
      </c>
      <c r="P23" s="518"/>
    </row>
    <row r="24" spans="2:17" s="540" customFormat="1" ht="14.1" customHeight="1">
      <c r="B24" s="660"/>
      <c r="C24" s="515"/>
      <c r="D24" s="392">
        <v>2021</v>
      </c>
      <c r="E24" s="696">
        <f t="shared" si="5"/>
        <v>768.08400000000006</v>
      </c>
      <c r="F24" s="696">
        <f t="shared" si="5"/>
        <v>952.42700000000002</v>
      </c>
      <c r="G24" s="699" t="s">
        <v>45</v>
      </c>
      <c r="H24" s="694"/>
      <c r="I24" s="698">
        <v>177.518</v>
      </c>
      <c r="J24" s="698">
        <v>759.19799999999998</v>
      </c>
      <c r="K24" s="697" t="s">
        <v>45</v>
      </c>
      <c r="L24" s="698"/>
      <c r="M24" s="698">
        <v>590.56600000000003</v>
      </c>
      <c r="N24" s="698">
        <v>193.22900000000001</v>
      </c>
      <c r="O24" s="697" t="s">
        <v>45</v>
      </c>
      <c r="P24" s="518"/>
    </row>
    <row r="25" spans="2:17" s="540" customFormat="1" ht="14.1" customHeight="1">
      <c r="B25" s="660"/>
      <c r="C25" s="515"/>
      <c r="D25" s="392">
        <v>2022</v>
      </c>
      <c r="E25" s="697" t="s">
        <v>45</v>
      </c>
      <c r="F25" s="697" t="s">
        <v>45</v>
      </c>
      <c r="G25" s="699" t="s">
        <v>45</v>
      </c>
      <c r="H25" s="694"/>
      <c r="I25" s="697" t="s">
        <v>45</v>
      </c>
      <c r="J25" s="697" t="s">
        <v>45</v>
      </c>
      <c r="K25" s="697" t="s">
        <v>45</v>
      </c>
      <c r="L25" s="698"/>
      <c r="M25" s="697" t="s">
        <v>45</v>
      </c>
      <c r="N25" s="697" t="s">
        <v>45</v>
      </c>
      <c r="O25" s="697" t="s">
        <v>45</v>
      </c>
      <c r="P25" s="518"/>
    </row>
    <row r="26" spans="2:17" s="540" customFormat="1" ht="8.1" customHeight="1">
      <c r="B26" s="568"/>
      <c r="C26" s="568"/>
      <c r="D26" s="392"/>
      <c r="E26" s="693"/>
      <c r="F26" s="693"/>
      <c r="G26" s="518"/>
      <c r="H26" s="694"/>
      <c r="I26" s="693"/>
      <c r="J26" s="693"/>
      <c r="K26" s="518"/>
      <c r="L26" s="518"/>
      <c r="M26" s="518"/>
      <c r="N26" s="518"/>
      <c r="O26" s="518"/>
      <c r="P26" s="518"/>
    </row>
    <row r="27" spans="2:17" s="540" customFormat="1" ht="14.1" customHeight="1">
      <c r="B27" s="660" t="s">
        <v>273</v>
      </c>
      <c r="C27" s="515"/>
      <c r="D27" s="392">
        <v>2020</v>
      </c>
      <c r="E27" s="697" t="s">
        <v>45</v>
      </c>
      <c r="F27" s="697" t="s">
        <v>45</v>
      </c>
      <c r="G27" s="697" t="s">
        <v>45</v>
      </c>
      <c r="H27" s="694"/>
      <c r="I27" s="697" t="s">
        <v>45</v>
      </c>
      <c r="J27" s="697" t="s">
        <v>45</v>
      </c>
      <c r="K27" s="697" t="s">
        <v>45</v>
      </c>
      <c r="L27" s="698"/>
      <c r="M27" s="697" t="s">
        <v>45</v>
      </c>
      <c r="N27" s="697" t="s">
        <v>45</v>
      </c>
      <c r="O27" s="697" t="s">
        <v>45</v>
      </c>
      <c r="P27" s="518"/>
    </row>
    <row r="28" spans="2:17" s="540" customFormat="1" ht="14.1" customHeight="1">
      <c r="B28" s="660"/>
      <c r="C28" s="515"/>
      <c r="D28" s="392">
        <v>2021</v>
      </c>
      <c r="E28" s="697" t="s">
        <v>45</v>
      </c>
      <c r="F28" s="697" t="s">
        <v>45</v>
      </c>
      <c r="G28" s="697" t="s">
        <v>45</v>
      </c>
      <c r="H28" s="694"/>
      <c r="I28" s="697" t="s">
        <v>45</v>
      </c>
      <c r="J28" s="697" t="s">
        <v>45</v>
      </c>
      <c r="K28" s="697" t="s">
        <v>45</v>
      </c>
      <c r="L28" s="698"/>
      <c r="M28" s="697" t="s">
        <v>45</v>
      </c>
      <c r="N28" s="697" t="s">
        <v>45</v>
      </c>
      <c r="O28" s="697" t="s">
        <v>45</v>
      </c>
      <c r="P28" s="518"/>
    </row>
    <row r="29" spans="2:17" s="540" customFormat="1" ht="14.1" customHeight="1">
      <c r="B29" s="660"/>
      <c r="C29" s="515"/>
      <c r="D29" s="392">
        <v>2022</v>
      </c>
      <c r="E29" s="697" t="s">
        <v>45</v>
      </c>
      <c r="F29" s="697" t="s">
        <v>45</v>
      </c>
      <c r="G29" s="697" t="s">
        <v>45</v>
      </c>
      <c r="H29" s="694"/>
      <c r="I29" s="697" t="s">
        <v>45</v>
      </c>
      <c r="J29" s="697" t="s">
        <v>45</v>
      </c>
      <c r="K29" s="697" t="s">
        <v>45</v>
      </c>
      <c r="L29" s="698"/>
      <c r="M29" s="697" t="s">
        <v>45</v>
      </c>
      <c r="N29" s="697" t="s">
        <v>45</v>
      </c>
      <c r="O29" s="697" t="s">
        <v>45</v>
      </c>
      <c r="P29" s="518"/>
    </row>
    <row r="30" spans="2:17" s="540" customFormat="1" ht="8.1" customHeight="1">
      <c r="B30" s="660"/>
      <c r="C30" s="515"/>
      <c r="D30" s="392"/>
      <c r="E30" s="693"/>
      <c r="F30" s="693"/>
      <c r="G30" s="518"/>
      <c r="H30" s="694"/>
      <c r="I30" s="696"/>
      <c r="J30" s="696"/>
      <c r="K30" s="518"/>
      <c r="L30" s="518"/>
      <c r="M30" s="518"/>
      <c r="N30" s="518"/>
      <c r="O30" s="518"/>
      <c r="P30" s="518"/>
    </row>
    <row r="31" spans="2:17" s="540" customFormat="1" ht="14.1" customHeight="1">
      <c r="B31" s="660" t="s">
        <v>274</v>
      </c>
      <c r="C31" s="515"/>
      <c r="D31" s="392">
        <v>2020</v>
      </c>
      <c r="E31" s="697" t="s">
        <v>45</v>
      </c>
      <c r="F31" s="697" t="s">
        <v>45</v>
      </c>
      <c r="G31" s="696" t="s">
        <v>45</v>
      </c>
      <c r="H31" s="696"/>
      <c r="I31" s="697" t="s">
        <v>45</v>
      </c>
      <c r="J31" s="697" t="s">
        <v>45</v>
      </c>
      <c r="K31" s="697" t="s">
        <v>45</v>
      </c>
      <c r="L31" s="697"/>
      <c r="M31" s="697" t="s">
        <v>45</v>
      </c>
      <c r="N31" s="697" t="s">
        <v>45</v>
      </c>
      <c r="O31" s="697" t="s">
        <v>45</v>
      </c>
      <c r="P31" s="518"/>
    </row>
    <row r="32" spans="2:17" s="540" customFormat="1" ht="14.1" customHeight="1">
      <c r="B32" s="660"/>
      <c r="C32" s="515"/>
      <c r="D32" s="392">
        <v>2021</v>
      </c>
      <c r="E32" s="696" t="s">
        <v>45</v>
      </c>
      <c r="F32" s="697" t="s">
        <v>45</v>
      </c>
      <c r="G32" s="696" t="s">
        <v>45</v>
      </c>
      <c r="H32" s="696"/>
      <c r="I32" s="697" t="s">
        <v>45</v>
      </c>
      <c r="J32" s="697" t="s">
        <v>45</v>
      </c>
      <c r="K32" s="697" t="s">
        <v>45</v>
      </c>
      <c r="L32" s="697"/>
      <c r="M32" s="697" t="s">
        <v>45</v>
      </c>
      <c r="N32" s="697" t="s">
        <v>45</v>
      </c>
      <c r="O32" s="697" t="s">
        <v>45</v>
      </c>
      <c r="P32" s="518"/>
    </row>
    <row r="33" spans="2:17" s="540" customFormat="1" ht="14.1" customHeight="1">
      <c r="B33" s="660"/>
      <c r="C33" s="515"/>
      <c r="D33" s="392">
        <v>2022</v>
      </c>
      <c r="E33" s="696" t="s">
        <v>45</v>
      </c>
      <c r="F33" s="696" t="s">
        <v>45</v>
      </c>
      <c r="G33" s="696" t="s">
        <v>45</v>
      </c>
      <c r="H33" s="696"/>
      <c r="I33" s="697" t="s">
        <v>45</v>
      </c>
      <c r="J33" s="697" t="s">
        <v>45</v>
      </c>
      <c r="K33" s="697" t="s">
        <v>45</v>
      </c>
      <c r="L33" s="697"/>
      <c r="M33" s="697" t="s">
        <v>45</v>
      </c>
      <c r="N33" s="697" t="s">
        <v>45</v>
      </c>
      <c r="O33" s="697" t="s">
        <v>45</v>
      </c>
      <c r="P33" s="518"/>
    </row>
    <row r="34" spans="2:17" s="540" customFormat="1" ht="8.1" customHeight="1">
      <c r="B34" s="660"/>
      <c r="C34" s="515"/>
      <c r="D34" s="392"/>
      <c r="E34" s="696"/>
      <c r="F34" s="696"/>
      <c r="G34" s="696"/>
      <c r="H34" s="696"/>
      <c r="I34" s="696"/>
      <c r="J34" s="696"/>
      <c r="K34" s="518"/>
      <c r="L34" s="518"/>
      <c r="M34" s="518"/>
      <c r="N34" s="518"/>
      <c r="O34" s="518"/>
      <c r="P34" s="518"/>
    </row>
    <row r="35" spans="2:17" s="540" customFormat="1" ht="14.1" customHeight="1">
      <c r="B35" s="660" t="s">
        <v>275</v>
      </c>
      <c r="C35" s="515"/>
      <c r="D35" s="392">
        <v>2020</v>
      </c>
      <c r="E35" s="696" t="s">
        <v>45</v>
      </c>
      <c r="F35" s="696" t="s">
        <v>45</v>
      </c>
      <c r="G35" s="696" t="s">
        <v>45</v>
      </c>
      <c r="H35" s="696"/>
      <c r="I35" s="697" t="s">
        <v>45</v>
      </c>
      <c r="J35" s="697" t="s">
        <v>45</v>
      </c>
      <c r="K35" s="697" t="s">
        <v>45</v>
      </c>
      <c r="L35" s="697"/>
      <c r="M35" s="697" t="s">
        <v>45</v>
      </c>
      <c r="N35" s="697" t="s">
        <v>45</v>
      </c>
      <c r="O35" s="697" t="s">
        <v>45</v>
      </c>
      <c r="P35" s="518"/>
    </row>
    <row r="36" spans="2:17" s="540" customFormat="1" ht="14.1" customHeight="1">
      <c r="B36" s="660"/>
      <c r="C36" s="515"/>
      <c r="D36" s="392">
        <v>2021</v>
      </c>
      <c r="E36" s="697" t="s">
        <v>45</v>
      </c>
      <c r="F36" s="696" t="s">
        <v>45</v>
      </c>
      <c r="G36" s="696" t="s">
        <v>45</v>
      </c>
      <c r="H36" s="696"/>
      <c r="I36" s="697" t="s">
        <v>45</v>
      </c>
      <c r="J36" s="697" t="s">
        <v>45</v>
      </c>
      <c r="K36" s="697" t="s">
        <v>45</v>
      </c>
      <c r="L36" s="697"/>
      <c r="M36" s="697" t="s">
        <v>45</v>
      </c>
      <c r="N36" s="697" t="s">
        <v>45</v>
      </c>
      <c r="O36" s="697" t="s">
        <v>45</v>
      </c>
      <c r="P36" s="518"/>
    </row>
    <row r="37" spans="2:17" s="540" customFormat="1" ht="14.1" customHeight="1">
      <c r="B37" s="660"/>
      <c r="C37" s="515"/>
      <c r="D37" s="392">
        <v>2022</v>
      </c>
      <c r="E37" s="697" t="s">
        <v>45</v>
      </c>
      <c r="F37" s="696" t="s">
        <v>45</v>
      </c>
      <c r="G37" s="696" t="s">
        <v>45</v>
      </c>
      <c r="H37" s="696"/>
      <c r="I37" s="697" t="s">
        <v>45</v>
      </c>
      <c r="J37" s="697" t="s">
        <v>45</v>
      </c>
      <c r="K37" s="697" t="s">
        <v>45</v>
      </c>
      <c r="L37" s="697"/>
      <c r="M37" s="697" t="s">
        <v>45</v>
      </c>
      <c r="N37" s="697" t="s">
        <v>45</v>
      </c>
      <c r="O37" s="697" t="s">
        <v>45</v>
      </c>
      <c r="P37" s="518"/>
    </row>
    <row r="38" spans="2:17" s="540" customFormat="1" ht="8.1" customHeight="1">
      <c r="B38" s="660"/>
      <c r="C38" s="515"/>
      <c r="D38" s="392"/>
      <c r="E38" s="518"/>
      <c r="F38" s="518"/>
      <c r="G38" s="518"/>
      <c r="H38" s="694"/>
      <c r="I38" s="518"/>
      <c r="J38" s="518"/>
      <c r="K38" s="518"/>
      <c r="L38" s="518"/>
      <c r="M38" s="518"/>
      <c r="N38" s="518"/>
      <c r="O38" s="518"/>
      <c r="P38" s="518"/>
    </row>
    <row r="39" spans="2:17" s="540" customFormat="1" ht="14.1" customHeight="1">
      <c r="B39" s="660" t="s">
        <v>5</v>
      </c>
      <c r="C39" s="515"/>
      <c r="D39" s="392">
        <v>2020</v>
      </c>
      <c r="E39" s="697" t="s">
        <v>45</v>
      </c>
      <c r="F39" s="697" t="s">
        <v>45</v>
      </c>
      <c r="G39" s="697" t="s">
        <v>45</v>
      </c>
      <c r="H39" s="694"/>
      <c r="I39" s="697" t="s">
        <v>45</v>
      </c>
      <c r="J39" s="697" t="s">
        <v>45</v>
      </c>
      <c r="K39" s="697" t="s">
        <v>45</v>
      </c>
      <c r="L39" s="697"/>
      <c r="M39" s="697" t="s">
        <v>45</v>
      </c>
      <c r="N39" s="697" t="s">
        <v>45</v>
      </c>
      <c r="O39" s="697" t="s">
        <v>45</v>
      </c>
      <c r="P39" s="518"/>
    </row>
    <row r="40" spans="2:17" s="540" customFormat="1" ht="14.1" customHeight="1">
      <c r="B40" s="660"/>
      <c r="C40" s="515"/>
      <c r="D40" s="392">
        <v>2021</v>
      </c>
      <c r="E40" s="697" t="s">
        <v>45</v>
      </c>
      <c r="F40" s="697" t="s">
        <v>45</v>
      </c>
      <c r="G40" s="697" t="s">
        <v>45</v>
      </c>
      <c r="H40" s="694"/>
      <c r="I40" s="697" t="s">
        <v>45</v>
      </c>
      <c r="J40" s="697" t="s">
        <v>45</v>
      </c>
      <c r="K40" s="697" t="s">
        <v>45</v>
      </c>
      <c r="L40" s="697"/>
      <c r="M40" s="697" t="s">
        <v>45</v>
      </c>
      <c r="N40" s="697" t="s">
        <v>45</v>
      </c>
      <c r="O40" s="697" t="s">
        <v>45</v>
      </c>
      <c r="P40" s="518"/>
    </row>
    <row r="41" spans="2:17" s="540" customFormat="1" ht="14.1" customHeight="1">
      <c r="B41" s="660"/>
      <c r="C41" s="515"/>
      <c r="D41" s="392">
        <v>2022</v>
      </c>
      <c r="E41" s="697" t="s">
        <v>45</v>
      </c>
      <c r="F41" s="697" t="s">
        <v>45</v>
      </c>
      <c r="G41" s="697" t="s">
        <v>45</v>
      </c>
      <c r="H41" s="694"/>
      <c r="I41" s="697" t="s">
        <v>45</v>
      </c>
      <c r="J41" s="697" t="s">
        <v>45</v>
      </c>
      <c r="K41" s="697" t="s">
        <v>45</v>
      </c>
      <c r="L41" s="697"/>
      <c r="M41" s="697" t="s">
        <v>45</v>
      </c>
      <c r="N41" s="697" t="s">
        <v>45</v>
      </c>
      <c r="O41" s="697" t="s">
        <v>45</v>
      </c>
      <c r="P41" s="518"/>
      <c r="Q41" s="577"/>
    </row>
    <row r="42" spans="2:17" s="540" customFormat="1" ht="8.1" customHeight="1">
      <c r="B42" s="660"/>
      <c r="C42" s="515"/>
      <c r="D42" s="392"/>
      <c r="E42" s="697"/>
      <c r="F42" s="697"/>
      <c r="G42" s="697"/>
      <c r="H42" s="694"/>
      <c r="I42" s="518"/>
      <c r="J42" s="518"/>
      <c r="K42" s="518"/>
      <c r="L42" s="518"/>
      <c r="M42" s="518"/>
      <c r="N42" s="518"/>
      <c r="O42" s="518"/>
      <c r="P42" s="518"/>
    </row>
    <row r="43" spans="2:17" s="540" customFormat="1" ht="14.1" customHeight="1">
      <c r="B43" s="660" t="s">
        <v>276</v>
      </c>
      <c r="C43" s="515"/>
      <c r="D43" s="392">
        <v>2020</v>
      </c>
      <c r="E43" s="697" t="s">
        <v>45</v>
      </c>
      <c r="F43" s="697" t="s">
        <v>45</v>
      </c>
      <c r="G43" s="697" t="s">
        <v>45</v>
      </c>
      <c r="H43" s="694"/>
      <c r="I43" s="697" t="s">
        <v>45</v>
      </c>
      <c r="J43" s="697" t="s">
        <v>45</v>
      </c>
      <c r="K43" s="697" t="s">
        <v>45</v>
      </c>
      <c r="L43" s="697"/>
      <c r="M43" s="697" t="s">
        <v>45</v>
      </c>
      <c r="N43" s="697" t="s">
        <v>45</v>
      </c>
      <c r="O43" s="697" t="s">
        <v>45</v>
      </c>
      <c r="P43" s="518"/>
    </row>
    <row r="44" spans="2:17" s="540" customFormat="1" ht="14.1" customHeight="1">
      <c r="B44" s="660"/>
      <c r="C44" s="515"/>
      <c r="D44" s="392">
        <v>2021</v>
      </c>
      <c r="E44" s="697" t="s">
        <v>45</v>
      </c>
      <c r="F44" s="697" t="s">
        <v>45</v>
      </c>
      <c r="G44" s="697" t="s">
        <v>45</v>
      </c>
      <c r="H44" s="694"/>
      <c r="I44" s="697" t="s">
        <v>45</v>
      </c>
      <c r="J44" s="697" t="s">
        <v>45</v>
      </c>
      <c r="K44" s="697" t="s">
        <v>45</v>
      </c>
      <c r="L44" s="697"/>
      <c r="M44" s="697" t="s">
        <v>45</v>
      </c>
      <c r="N44" s="698">
        <v>6.8</v>
      </c>
      <c r="O44" s="697" t="s">
        <v>45</v>
      </c>
      <c r="P44" s="518"/>
    </row>
    <row r="45" spans="2:17" s="540" customFormat="1" ht="14.1" customHeight="1">
      <c r="B45" s="660"/>
      <c r="C45" s="515"/>
      <c r="D45" s="392">
        <v>2022</v>
      </c>
      <c r="E45" s="697" t="s">
        <v>45</v>
      </c>
      <c r="F45" s="697" t="s">
        <v>45</v>
      </c>
      <c r="G45" s="697" t="s">
        <v>45</v>
      </c>
      <c r="H45" s="694"/>
      <c r="I45" s="697" t="s">
        <v>45</v>
      </c>
      <c r="J45" s="697" t="s">
        <v>45</v>
      </c>
      <c r="K45" s="697" t="s">
        <v>45</v>
      </c>
      <c r="L45" s="697"/>
      <c r="M45" s="697" t="s">
        <v>45</v>
      </c>
      <c r="N45" s="698">
        <v>14.6</v>
      </c>
      <c r="O45" s="697" t="s">
        <v>45</v>
      </c>
      <c r="P45" s="518"/>
    </row>
    <row r="46" spans="2:17" s="540" customFormat="1" ht="8.1" customHeight="1">
      <c r="B46" s="660"/>
      <c r="C46" s="515"/>
      <c r="D46" s="392"/>
      <c r="E46" s="697"/>
      <c r="F46" s="697"/>
      <c r="G46" s="697"/>
      <c r="H46" s="694"/>
      <c r="I46" s="518"/>
      <c r="J46" s="518"/>
      <c r="K46" s="518"/>
      <c r="L46" s="518"/>
      <c r="M46" s="518"/>
      <c r="N46" s="518"/>
      <c r="O46" s="697" t="s">
        <v>45</v>
      </c>
      <c r="P46" s="518"/>
    </row>
    <row r="47" spans="2:17" s="540" customFormat="1" ht="14.1" customHeight="1">
      <c r="B47" s="660" t="s">
        <v>277</v>
      </c>
      <c r="C47" s="515"/>
      <c r="D47" s="392">
        <v>2020</v>
      </c>
      <c r="E47" s="697" t="s">
        <v>45</v>
      </c>
      <c r="F47" s="697" t="s">
        <v>45</v>
      </c>
      <c r="G47" s="697" t="s">
        <v>45</v>
      </c>
      <c r="H47" s="694"/>
      <c r="I47" s="697" t="s">
        <v>45</v>
      </c>
      <c r="J47" s="697" t="s">
        <v>45</v>
      </c>
      <c r="K47" s="697" t="s">
        <v>45</v>
      </c>
      <c r="L47" s="697"/>
      <c r="M47" s="697" t="s">
        <v>45</v>
      </c>
      <c r="N47" s="697" t="s">
        <v>45</v>
      </c>
      <c r="O47" s="697" t="s">
        <v>45</v>
      </c>
      <c r="P47" s="518"/>
    </row>
    <row r="48" spans="2:17" s="540" customFormat="1" ht="14.1" customHeight="1">
      <c r="B48" s="660"/>
      <c r="C48" s="515"/>
      <c r="D48" s="392">
        <v>2021</v>
      </c>
      <c r="E48" s="697" t="s">
        <v>45</v>
      </c>
      <c r="F48" s="697" t="s">
        <v>45</v>
      </c>
      <c r="G48" s="697" t="s">
        <v>45</v>
      </c>
      <c r="H48" s="694"/>
      <c r="I48" s="697" t="s">
        <v>45</v>
      </c>
      <c r="J48" s="697" t="s">
        <v>45</v>
      </c>
      <c r="K48" s="697" t="s">
        <v>45</v>
      </c>
      <c r="L48" s="697"/>
      <c r="M48" s="697" t="s">
        <v>45</v>
      </c>
      <c r="N48" s="697" t="s">
        <v>45</v>
      </c>
      <c r="O48" s="697" t="s">
        <v>45</v>
      </c>
      <c r="P48" s="518"/>
    </row>
    <row r="49" spans="2:17" s="540" customFormat="1" ht="14.1" customHeight="1">
      <c r="B49" s="660"/>
      <c r="C49" s="515"/>
      <c r="D49" s="392">
        <v>2022</v>
      </c>
      <c r="E49" s="696" t="s">
        <v>45</v>
      </c>
      <c r="F49" s="696" t="s">
        <v>45</v>
      </c>
      <c r="G49" s="696" t="s">
        <v>45</v>
      </c>
      <c r="H49" s="696"/>
      <c r="I49" s="697" t="s">
        <v>45</v>
      </c>
      <c r="J49" s="697" t="s">
        <v>45</v>
      </c>
      <c r="K49" s="697" t="s">
        <v>45</v>
      </c>
      <c r="L49" s="697"/>
      <c r="M49" s="697" t="s">
        <v>45</v>
      </c>
      <c r="N49" s="697" t="s">
        <v>45</v>
      </c>
      <c r="O49" s="697" t="s">
        <v>45</v>
      </c>
      <c r="P49" s="518"/>
    </row>
    <row r="50" spans="2:17" s="540" customFormat="1" ht="8.1" customHeight="1">
      <c r="B50" s="660"/>
      <c r="C50" s="515"/>
      <c r="D50" s="392"/>
      <c r="E50" s="696"/>
      <c r="F50" s="696"/>
      <c r="G50" s="696"/>
      <c r="H50" s="696"/>
      <c r="I50" s="696"/>
      <c r="J50" s="696"/>
      <c r="K50" s="696"/>
      <c r="L50" s="696"/>
      <c r="M50" s="696"/>
      <c r="N50" s="696"/>
      <c r="O50" s="696"/>
      <c r="P50" s="518"/>
    </row>
    <row r="51" spans="2:17" s="540" customFormat="1" ht="14.1" customHeight="1">
      <c r="B51" s="660" t="s">
        <v>9</v>
      </c>
      <c r="C51" s="515"/>
      <c r="D51" s="392">
        <v>2020</v>
      </c>
      <c r="E51" s="696">
        <f t="shared" ref="E51:G53" si="6">SUM(I51,M51)</f>
        <v>1.28</v>
      </c>
      <c r="F51" s="696">
        <f t="shared" si="6"/>
        <v>6.8040000000000003</v>
      </c>
      <c r="G51" s="696">
        <f t="shared" si="6"/>
        <v>8.1199999999999992</v>
      </c>
      <c r="H51" s="696"/>
      <c r="I51" s="698">
        <v>1.28</v>
      </c>
      <c r="J51" s="698">
        <v>6.8040000000000003</v>
      </c>
      <c r="K51" s="698">
        <v>8.1199999999999992</v>
      </c>
      <c r="L51" s="698"/>
      <c r="M51" s="697" t="s">
        <v>45</v>
      </c>
      <c r="N51" s="697" t="s">
        <v>45</v>
      </c>
      <c r="O51" s="697" t="s">
        <v>45</v>
      </c>
      <c r="P51" s="518"/>
    </row>
    <row r="52" spans="2:17" s="540" customFormat="1" ht="14.1" customHeight="1">
      <c r="B52" s="660"/>
      <c r="C52" s="515"/>
      <c r="D52" s="392">
        <v>2021</v>
      </c>
      <c r="E52" s="696">
        <f t="shared" si="6"/>
        <v>1.2470000000000001</v>
      </c>
      <c r="F52" s="696">
        <f t="shared" si="6"/>
        <v>0.64100000000000001</v>
      </c>
      <c r="G52" s="696">
        <f t="shared" si="6"/>
        <v>1.032</v>
      </c>
      <c r="H52" s="696"/>
      <c r="I52" s="698">
        <v>1.2470000000000001</v>
      </c>
      <c r="J52" s="698">
        <v>0.64100000000000001</v>
      </c>
      <c r="K52" s="698">
        <v>1.032</v>
      </c>
      <c r="L52" s="698"/>
      <c r="M52" s="697" t="s">
        <v>45</v>
      </c>
      <c r="N52" s="697" t="s">
        <v>45</v>
      </c>
      <c r="O52" s="697" t="s">
        <v>45</v>
      </c>
      <c r="P52" s="518"/>
    </row>
    <row r="53" spans="2:17" s="540" customFormat="1" ht="14.1" customHeight="1">
      <c r="B53" s="660"/>
      <c r="C53" s="515"/>
      <c r="D53" s="392">
        <v>2022</v>
      </c>
      <c r="E53" s="696">
        <f t="shared" si="6"/>
        <v>44.056999999999995</v>
      </c>
      <c r="F53" s="696">
        <f t="shared" si="6"/>
        <v>73.037999999999997</v>
      </c>
      <c r="G53" s="697" t="s">
        <v>45</v>
      </c>
      <c r="H53" s="696"/>
      <c r="I53" s="698">
        <v>0.92200000000000004</v>
      </c>
      <c r="J53" s="698">
        <v>44.65</v>
      </c>
      <c r="K53" s="697" t="s">
        <v>45</v>
      </c>
      <c r="L53" s="698"/>
      <c r="M53" s="698">
        <v>43.134999999999998</v>
      </c>
      <c r="N53" s="698">
        <v>28.388000000000002</v>
      </c>
      <c r="O53" s="697" t="s">
        <v>45</v>
      </c>
      <c r="P53" s="518"/>
      <c r="Q53" s="515"/>
    </row>
    <row r="54" spans="2:17" s="540" customFormat="1" ht="8.1" customHeight="1">
      <c r="B54" s="660"/>
      <c r="C54" s="515"/>
      <c r="D54" s="392"/>
      <c r="E54" s="518"/>
      <c r="F54" s="518"/>
      <c r="G54" s="518"/>
      <c r="H54" s="694"/>
      <c r="I54" s="518"/>
      <c r="J54" s="518"/>
      <c r="K54" s="518"/>
      <c r="L54" s="518"/>
      <c r="M54" s="518"/>
      <c r="N54" s="518"/>
      <c r="O54" s="518"/>
      <c r="P54" s="518"/>
      <c r="Q54" s="515"/>
    </row>
    <row r="55" spans="2:17" s="540" customFormat="1" ht="14.1" customHeight="1">
      <c r="B55" s="660" t="s">
        <v>278</v>
      </c>
      <c r="C55" s="515"/>
      <c r="D55" s="392">
        <v>2020</v>
      </c>
      <c r="E55" s="697" t="s">
        <v>45</v>
      </c>
      <c r="F55" s="697" t="s">
        <v>45</v>
      </c>
      <c r="G55" s="697" t="s">
        <v>45</v>
      </c>
      <c r="H55" s="694"/>
      <c r="I55" s="697" t="s">
        <v>45</v>
      </c>
      <c r="J55" s="697" t="s">
        <v>45</v>
      </c>
      <c r="K55" s="697" t="s">
        <v>45</v>
      </c>
      <c r="L55" s="697"/>
      <c r="M55" s="697" t="s">
        <v>45</v>
      </c>
      <c r="N55" s="697" t="s">
        <v>45</v>
      </c>
      <c r="O55" s="697" t="s">
        <v>45</v>
      </c>
      <c r="P55" s="518"/>
      <c r="Q55" s="515"/>
    </row>
    <row r="56" spans="2:17" s="540" customFormat="1" ht="14.1" customHeight="1">
      <c r="B56" s="660"/>
      <c r="C56" s="515"/>
      <c r="D56" s="392">
        <v>2021</v>
      </c>
      <c r="E56" s="697" t="s">
        <v>45</v>
      </c>
      <c r="F56" s="697" t="s">
        <v>45</v>
      </c>
      <c r="G56" s="697" t="s">
        <v>45</v>
      </c>
      <c r="H56" s="694"/>
      <c r="I56" s="697" t="s">
        <v>45</v>
      </c>
      <c r="J56" s="697" t="s">
        <v>45</v>
      </c>
      <c r="K56" s="697" t="s">
        <v>45</v>
      </c>
      <c r="L56" s="697"/>
      <c r="M56" s="697" t="s">
        <v>45</v>
      </c>
      <c r="N56" s="697" t="s">
        <v>45</v>
      </c>
      <c r="O56" s="697" t="s">
        <v>45</v>
      </c>
      <c r="P56" s="518"/>
      <c r="Q56" s="515"/>
    </row>
    <row r="57" spans="2:17" s="540" customFormat="1" ht="14.1" customHeight="1">
      <c r="B57" s="660"/>
      <c r="C57" s="515"/>
      <c r="D57" s="392">
        <v>2022</v>
      </c>
      <c r="E57" s="697" t="s">
        <v>45</v>
      </c>
      <c r="F57" s="697" t="s">
        <v>45</v>
      </c>
      <c r="G57" s="697" t="s">
        <v>45</v>
      </c>
      <c r="H57" s="694"/>
      <c r="I57" s="697" t="s">
        <v>45</v>
      </c>
      <c r="J57" s="697" t="s">
        <v>45</v>
      </c>
      <c r="K57" s="697" t="s">
        <v>45</v>
      </c>
      <c r="L57" s="697"/>
      <c r="M57" s="697" t="s">
        <v>45</v>
      </c>
      <c r="N57" s="697" t="s">
        <v>45</v>
      </c>
      <c r="O57" s="697" t="s">
        <v>45</v>
      </c>
      <c r="P57" s="518"/>
      <c r="Q57" s="515"/>
    </row>
    <row r="58" spans="2:17" s="540" customFormat="1" ht="8.1" customHeight="1">
      <c r="B58" s="660"/>
      <c r="C58" s="515"/>
      <c r="D58" s="392"/>
      <c r="E58" s="518"/>
      <c r="F58" s="518"/>
      <c r="G58" s="518"/>
      <c r="H58" s="694"/>
      <c r="I58" s="518"/>
      <c r="J58" s="518"/>
      <c r="K58" s="518"/>
      <c r="L58" s="518"/>
      <c r="M58" s="697"/>
      <c r="N58" s="697"/>
      <c r="O58" s="518"/>
      <c r="P58" s="518"/>
      <c r="Q58" s="515"/>
    </row>
    <row r="59" spans="2:17" s="540" customFormat="1" ht="14.1" customHeight="1">
      <c r="B59" s="660" t="s">
        <v>279</v>
      </c>
      <c r="C59" s="515"/>
      <c r="D59" s="392">
        <v>2020</v>
      </c>
      <c r="E59" s="697" t="s">
        <v>45</v>
      </c>
      <c r="F59" s="697" t="s">
        <v>45</v>
      </c>
      <c r="G59" s="697" t="s">
        <v>45</v>
      </c>
      <c r="H59" s="694"/>
      <c r="I59" s="697" t="s">
        <v>45</v>
      </c>
      <c r="J59" s="697" t="s">
        <v>45</v>
      </c>
      <c r="K59" s="697" t="s">
        <v>45</v>
      </c>
      <c r="L59" s="697"/>
      <c r="M59" s="697" t="s">
        <v>45</v>
      </c>
      <c r="N59" s="697" t="s">
        <v>45</v>
      </c>
      <c r="O59" s="697" t="s">
        <v>45</v>
      </c>
      <c r="P59" s="518"/>
      <c r="Q59" s="515"/>
    </row>
    <row r="60" spans="2:17" s="540" customFormat="1" ht="14.1" customHeight="1">
      <c r="B60" s="660"/>
      <c r="C60" s="515"/>
      <c r="D60" s="392">
        <v>2021</v>
      </c>
      <c r="E60" s="697" t="s">
        <v>45</v>
      </c>
      <c r="F60" s="697" t="s">
        <v>45</v>
      </c>
      <c r="G60" s="697" t="s">
        <v>45</v>
      </c>
      <c r="H60" s="694"/>
      <c r="I60" s="697" t="s">
        <v>45</v>
      </c>
      <c r="J60" s="697" t="s">
        <v>45</v>
      </c>
      <c r="K60" s="697" t="s">
        <v>45</v>
      </c>
      <c r="L60" s="697"/>
      <c r="M60" s="697" t="s">
        <v>45</v>
      </c>
      <c r="N60" s="697" t="s">
        <v>45</v>
      </c>
      <c r="O60" s="697" t="s">
        <v>45</v>
      </c>
      <c r="P60" s="518"/>
      <c r="Q60" s="515"/>
    </row>
    <row r="61" spans="2:17" s="540" customFormat="1" ht="14.1" customHeight="1">
      <c r="B61" s="660"/>
      <c r="C61" s="515"/>
      <c r="D61" s="392">
        <v>2022</v>
      </c>
      <c r="E61" s="697" t="s">
        <v>45</v>
      </c>
      <c r="F61" s="697" t="s">
        <v>45</v>
      </c>
      <c r="G61" s="697" t="s">
        <v>45</v>
      </c>
      <c r="H61" s="694"/>
      <c r="I61" s="697" t="s">
        <v>45</v>
      </c>
      <c r="J61" s="697" t="s">
        <v>45</v>
      </c>
      <c r="K61" s="697" t="s">
        <v>45</v>
      </c>
      <c r="L61" s="697"/>
      <c r="M61" s="697" t="s">
        <v>45</v>
      </c>
      <c r="N61" s="697" t="s">
        <v>45</v>
      </c>
      <c r="O61" s="697" t="s">
        <v>45</v>
      </c>
      <c r="P61" s="518"/>
      <c r="Q61" s="515"/>
    </row>
    <row r="62" spans="2:17" s="540" customFormat="1" ht="8.1" customHeight="1">
      <c r="B62" s="660"/>
      <c r="C62" s="515"/>
      <c r="D62" s="392"/>
      <c r="E62" s="518"/>
      <c r="F62" s="518"/>
      <c r="G62" s="518"/>
      <c r="H62" s="694"/>
      <c r="I62" s="518"/>
      <c r="J62" s="518"/>
      <c r="K62" s="518"/>
      <c r="L62" s="518"/>
      <c r="M62" s="518"/>
      <c r="N62" s="518"/>
      <c r="O62" s="518"/>
      <c r="P62" s="518"/>
    </row>
    <row r="63" spans="2:17" s="540" customFormat="1" ht="14.1" customHeight="1">
      <c r="B63" s="660" t="s">
        <v>280</v>
      </c>
      <c r="C63" s="515"/>
      <c r="D63" s="392">
        <v>2020</v>
      </c>
      <c r="E63" s="697" t="s">
        <v>45</v>
      </c>
      <c r="F63" s="697" t="s">
        <v>45</v>
      </c>
      <c r="G63" s="697" t="s">
        <v>45</v>
      </c>
      <c r="H63" s="694"/>
      <c r="I63" s="697" t="s">
        <v>45</v>
      </c>
      <c r="J63" s="697" t="s">
        <v>45</v>
      </c>
      <c r="K63" s="697" t="s">
        <v>45</v>
      </c>
      <c r="L63" s="697"/>
      <c r="M63" s="697" t="s">
        <v>45</v>
      </c>
      <c r="N63" s="697" t="s">
        <v>45</v>
      </c>
      <c r="O63" s="697" t="s">
        <v>45</v>
      </c>
      <c r="P63" s="518"/>
    </row>
    <row r="64" spans="2:17" s="540" customFormat="1" ht="14.1" customHeight="1">
      <c r="B64" s="660"/>
      <c r="C64" s="515"/>
      <c r="D64" s="392">
        <v>2021</v>
      </c>
      <c r="E64" s="697" t="s">
        <v>45</v>
      </c>
      <c r="F64" s="697" t="s">
        <v>45</v>
      </c>
      <c r="G64" s="697" t="s">
        <v>45</v>
      </c>
      <c r="H64" s="694"/>
      <c r="I64" s="697" t="s">
        <v>45</v>
      </c>
      <c r="J64" s="697" t="s">
        <v>45</v>
      </c>
      <c r="K64" s="697" t="s">
        <v>45</v>
      </c>
      <c r="L64" s="697"/>
      <c r="M64" s="697" t="s">
        <v>45</v>
      </c>
      <c r="N64" s="697" t="s">
        <v>45</v>
      </c>
      <c r="O64" s="697" t="s">
        <v>45</v>
      </c>
      <c r="P64" s="518"/>
    </row>
    <row r="65" spans="1:17" s="540" customFormat="1" ht="14.1" customHeight="1">
      <c r="B65" s="660"/>
      <c r="C65" s="515"/>
      <c r="D65" s="392">
        <v>2022</v>
      </c>
      <c r="E65" s="697" t="s">
        <v>45</v>
      </c>
      <c r="F65" s="697" t="s">
        <v>45</v>
      </c>
      <c r="G65" s="697" t="s">
        <v>45</v>
      </c>
      <c r="H65" s="694"/>
      <c r="I65" s="697" t="s">
        <v>45</v>
      </c>
      <c r="J65" s="697" t="s">
        <v>45</v>
      </c>
      <c r="K65" s="697" t="s">
        <v>45</v>
      </c>
      <c r="L65" s="697"/>
      <c r="M65" s="697" t="s">
        <v>45</v>
      </c>
      <c r="N65" s="697" t="s">
        <v>45</v>
      </c>
      <c r="O65" s="697" t="s">
        <v>45</v>
      </c>
      <c r="P65" s="518"/>
    </row>
    <row r="66" spans="1:17" s="540" customFormat="1" ht="8.1" customHeight="1">
      <c r="B66" s="660"/>
      <c r="C66" s="515"/>
      <c r="D66" s="392"/>
      <c r="E66" s="700"/>
      <c r="F66" s="700"/>
      <c r="G66" s="700"/>
      <c r="H66" s="701"/>
      <c r="I66" s="701"/>
      <c r="J66" s="701"/>
      <c r="K66" s="701"/>
      <c r="L66" s="701"/>
      <c r="M66" s="701"/>
      <c r="N66" s="701"/>
      <c r="O66" s="701"/>
      <c r="P66" s="518"/>
      <c r="Q66" s="571"/>
    </row>
    <row r="67" spans="1:17" s="540" customFormat="1" ht="14.1" customHeight="1">
      <c r="B67" s="660" t="s">
        <v>281</v>
      </c>
      <c r="C67" s="515"/>
      <c r="D67" s="392">
        <v>2020</v>
      </c>
      <c r="E67" s="696">
        <f t="shared" ref="E67:G69" si="7">SUM(I67,M67)</f>
        <v>8708.2829999999994</v>
      </c>
      <c r="F67" s="696">
        <f t="shared" si="7"/>
        <v>7081.3339999999998</v>
      </c>
      <c r="G67" s="696">
        <f t="shared" si="7"/>
        <v>145.14599999999999</v>
      </c>
      <c r="H67" s="694"/>
      <c r="I67" s="698">
        <v>7.8040000000000003</v>
      </c>
      <c r="J67" s="698">
        <v>17.393999999999998</v>
      </c>
      <c r="K67" s="697" t="s">
        <v>45</v>
      </c>
      <c r="L67" s="698"/>
      <c r="M67" s="698">
        <v>8700.4789999999994</v>
      </c>
      <c r="N67" s="698">
        <v>7063.94</v>
      </c>
      <c r="O67" s="698">
        <v>145.14599999999999</v>
      </c>
      <c r="P67" s="518"/>
      <c r="Q67" s="571"/>
    </row>
    <row r="68" spans="1:17" s="540" customFormat="1" ht="14.1" customHeight="1">
      <c r="B68" s="660"/>
      <c r="C68" s="515"/>
      <c r="D68" s="392">
        <v>2021</v>
      </c>
      <c r="E68" s="696">
        <f t="shared" si="7"/>
        <v>6338.0650000000005</v>
      </c>
      <c r="F68" s="696">
        <f t="shared" si="7"/>
        <v>4317.0039999999999</v>
      </c>
      <c r="G68" s="696">
        <f t="shared" si="7"/>
        <v>5.1560000000000006</v>
      </c>
      <c r="H68" s="694"/>
      <c r="I68" s="698">
        <v>21.745999999999999</v>
      </c>
      <c r="J68" s="698">
        <v>1.774</v>
      </c>
      <c r="K68" s="698">
        <v>1.0860000000000001</v>
      </c>
      <c r="L68" s="698"/>
      <c r="M68" s="698">
        <v>6316.3190000000004</v>
      </c>
      <c r="N68" s="698">
        <v>4315.2299999999996</v>
      </c>
      <c r="O68" s="698">
        <v>4.07</v>
      </c>
      <c r="P68" s="518"/>
    </row>
    <row r="69" spans="1:17" s="540" customFormat="1" ht="14.1" customHeight="1">
      <c r="B69" s="660"/>
      <c r="C69" s="515"/>
      <c r="D69" s="392">
        <v>2022</v>
      </c>
      <c r="E69" s="696">
        <f t="shared" si="7"/>
        <v>3080.9380000000001</v>
      </c>
      <c r="F69" s="696">
        <f t="shared" si="7"/>
        <v>2180.672</v>
      </c>
      <c r="G69" s="696">
        <f t="shared" si="7"/>
        <v>1.768</v>
      </c>
      <c r="H69" s="694"/>
      <c r="I69" s="698">
        <v>7.8970000000000002</v>
      </c>
      <c r="J69" s="698">
        <v>23.238</v>
      </c>
      <c r="K69" s="697" t="s">
        <v>45</v>
      </c>
      <c r="L69" s="698"/>
      <c r="M69" s="698">
        <v>3073.0410000000002</v>
      </c>
      <c r="N69" s="698">
        <v>2157.4340000000002</v>
      </c>
      <c r="O69" s="698">
        <v>1.768</v>
      </c>
      <c r="P69" s="518"/>
    </row>
    <row r="70" spans="1:17" s="540" customFormat="1" ht="8.1" customHeight="1">
      <c r="B70" s="660"/>
      <c r="C70" s="515"/>
      <c r="D70" s="392"/>
      <c r="E70" s="518"/>
      <c r="F70" s="518"/>
      <c r="G70" s="518"/>
      <c r="H70" s="694"/>
      <c r="I70" s="518"/>
      <c r="J70" s="518"/>
      <c r="K70" s="697"/>
      <c r="L70" s="518"/>
      <c r="M70" s="518"/>
      <c r="N70" s="518"/>
      <c r="O70" s="518"/>
      <c r="P70" s="518"/>
    </row>
    <row r="71" spans="1:17" s="540" customFormat="1" ht="14.1" customHeight="1">
      <c r="B71" s="577" t="s">
        <v>314</v>
      </c>
      <c r="C71" s="515"/>
      <c r="D71" s="392">
        <v>2020</v>
      </c>
      <c r="E71" s="697" t="s">
        <v>45</v>
      </c>
      <c r="F71" s="697" t="s">
        <v>45</v>
      </c>
      <c r="G71" s="697" t="s">
        <v>45</v>
      </c>
      <c r="H71" s="694"/>
      <c r="I71" s="697" t="s">
        <v>45</v>
      </c>
      <c r="J71" s="697" t="s">
        <v>45</v>
      </c>
      <c r="K71" s="697" t="s">
        <v>45</v>
      </c>
      <c r="L71" s="698"/>
      <c r="M71" s="697" t="s">
        <v>45</v>
      </c>
      <c r="N71" s="697" t="s">
        <v>45</v>
      </c>
      <c r="O71" s="697" t="s">
        <v>45</v>
      </c>
      <c r="P71" s="518"/>
    </row>
    <row r="72" spans="1:17" s="540" customFormat="1" ht="14.1" customHeight="1">
      <c r="B72" s="660"/>
      <c r="C72" s="515"/>
      <c r="D72" s="392">
        <v>2021</v>
      </c>
      <c r="E72" s="697" t="s">
        <v>45</v>
      </c>
      <c r="F72" s="697" t="s">
        <v>45</v>
      </c>
      <c r="G72" s="697" t="s">
        <v>45</v>
      </c>
      <c r="H72" s="694"/>
      <c r="I72" s="697" t="s">
        <v>45</v>
      </c>
      <c r="J72" s="697" t="s">
        <v>45</v>
      </c>
      <c r="K72" s="697" t="s">
        <v>45</v>
      </c>
      <c r="L72" s="698"/>
      <c r="M72" s="698">
        <v>0.86199999999999999</v>
      </c>
      <c r="N72" s="697" t="s">
        <v>45</v>
      </c>
      <c r="O72" s="697" t="s">
        <v>45</v>
      </c>
      <c r="P72" s="518"/>
    </row>
    <row r="73" spans="1:17" s="540" customFormat="1" ht="14.1" customHeight="1">
      <c r="B73" s="660"/>
      <c r="C73" s="515"/>
      <c r="D73" s="392">
        <v>2022</v>
      </c>
      <c r="E73" s="697" t="s">
        <v>45</v>
      </c>
      <c r="F73" s="697" t="s">
        <v>45</v>
      </c>
      <c r="G73" s="697" t="s">
        <v>45</v>
      </c>
      <c r="H73" s="694"/>
      <c r="I73" s="697" t="s">
        <v>45</v>
      </c>
      <c r="J73" s="697" t="s">
        <v>45</v>
      </c>
      <c r="K73" s="697" t="s">
        <v>45</v>
      </c>
      <c r="L73" s="698"/>
      <c r="M73" s="698">
        <v>6.5540000000000003</v>
      </c>
      <c r="N73" s="697" t="s">
        <v>45</v>
      </c>
      <c r="O73" s="697" t="s">
        <v>45</v>
      </c>
      <c r="P73" s="518"/>
    </row>
    <row r="74" spans="1:17" s="540" customFormat="1" ht="8.1" customHeight="1">
      <c r="B74" s="660"/>
      <c r="C74" s="515"/>
      <c r="D74" s="392"/>
      <c r="E74" s="518"/>
      <c r="F74" s="518"/>
      <c r="G74" s="518"/>
      <c r="H74" s="694"/>
      <c r="I74" s="518"/>
      <c r="J74" s="518"/>
      <c r="K74" s="518"/>
      <c r="L74" s="518"/>
      <c r="M74" s="518"/>
      <c r="N74" s="518"/>
      <c r="O74" s="518"/>
      <c r="P74" s="518"/>
    </row>
    <row r="75" spans="1:17" s="540" customFormat="1" ht="14.1" customHeight="1">
      <c r="B75" s="660" t="s">
        <v>283</v>
      </c>
      <c r="C75" s="515"/>
      <c r="D75" s="392">
        <v>2020</v>
      </c>
      <c r="E75" s="697" t="s">
        <v>45</v>
      </c>
      <c r="F75" s="697" t="s">
        <v>45</v>
      </c>
      <c r="G75" s="697" t="s">
        <v>45</v>
      </c>
      <c r="H75" s="694"/>
      <c r="I75" s="697" t="s">
        <v>45</v>
      </c>
      <c r="J75" s="697" t="s">
        <v>45</v>
      </c>
      <c r="K75" s="697" t="s">
        <v>45</v>
      </c>
      <c r="L75" s="698"/>
      <c r="M75" s="697" t="s">
        <v>45</v>
      </c>
      <c r="N75" s="697" t="s">
        <v>45</v>
      </c>
      <c r="O75" s="697" t="s">
        <v>45</v>
      </c>
      <c r="P75" s="518"/>
    </row>
    <row r="76" spans="1:17" s="540" customFormat="1" ht="14.1" customHeight="1">
      <c r="B76" s="515"/>
      <c r="C76" s="515"/>
      <c r="D76" s="392">
        <v>2021</v>
      </c>
      <c r="E76" s="697" t="s">
        <v>45</v>
      </c>
      <c r="F76" s="697" t="s">
        <v>45</v>
      </c>
      <c r="G76" s="697" t="s">
        <v>45</v>
      </c>
      <c r="H76" s="694"/>
      <c r="I76" s="697" t="s">
        <v>45</v>
      </c>
      <c r="J76" s="697" t="s">
        <v>45</v>
      </c>
      <c r="K76" s="697" t="s">
        <v>45</v>
      </c>
      <c r="L76" s="698"/>
      <c r="M76" s="697" t="s">
        <v>45</v>
      </c>
      <c r="N76" s="697" t="s">
        <v>45</v>
      </c>
      <c r="O76" s="697" t="s">
        <v>45</v>
      </c>
      <c r="P76" s="518"/>
    </row>
    <row r="77" spans="1:17" s="540" customFormat="1" ht="14.1" customHeight="1">
      <c r="B77" s="515"/>
      <c r="C77" s="515"/>
      <c r="D77" s="392">
        <v>2022</v>
      </c>
      <c r="E77" s="697" t="s">
        <v>45</v>
      </c>
      <c r="F77" s="697" t="s">
        <v>45</v>
      </c>
      <c r="G77" s="697" t="s">
        <v>45</v>
      </c>
      <c r="H77" s="701"/>
      <c r="I77" s="697" t="s">
        <v>45</v>
      </c>
      <c r="J77" s="697" t="s">
        <v>45</v>
      </c>
      <c r="K77" s="697" t="s">
        <v>45</v>
      </c>
      <c r="L77" s="698"/>
      <c r="M77" s="697" t="s">
        <v>45</v>
      </c>
      <c r="N77" s="697" t="s">
        <v>45</v>
      </c>
      <c r="O77" s="697" t="s">
        <v>45</v>
      </c>
      <c r="P77" s="518"/>
      <c r="Q77" s="568"/>
    </row>
    <row r="78" spans="1:17" ht="8.1" customHeight="1" thickBot="1">
      <c r="B78" s="595"/>
      <c r="C78" s="594"/>
      <c r="D78" s="516"/>
      <c r="E78" s="517"/>
      <c r="F78" s="517"/>
      <c r="G78" s="517"/>
      <c r="H78" s="594"/>
      <c r="I78" s="518"/>
      <c r="J78" s="518"/>
      <c r="K78" s="518"/>
      <c r="L78" s="518"/>
      <c r="M78" s="518"/>
      <c r="N78" s="518"/>
      <c r="O78" s="518"/>
      <c r="P78" s="518"/>
    </row>
    <row r="79" spans="1:17" ht="16.5" customHeight="1">
      <c r="A79" s="521"/>
      <c r="B79" s="702"/>
      <c r="C79" s="703"/>
      <c r="D79" s="392"/>
      <c r="E79" s="523"/>
      <c r="F79" s="523"/>
      <c r="G79" s="523"/>
      <c r="H79" s="703"/>
      <c r="I79" s="521"/>
      <c r="J79" s="704"/>
      <c r="K79" s="704"/>
      <c r="L79" s="704"/>
      <c r="M79" s="704"/>
      <c r="N79" s="704"/>
      <c r="O79" s="704"/>
      <c r="P79" s="704" t="s">
        <v>147</v>
      </c>
    </row>
    <row r="80" spans="1:17" ht="15" customHeight="1">
      <c r="B80" s="705"/>
      <c r="C80" s="706"/>
      <c r="D80" s="392"/>
      <c r="E80" s="528"/>
      <c r="F80" s="528"/>
      <c r="G80" s="528"/>
      <c r="H80" s="706"/>
      <c r="I80" s="707" t="s">
        <v>303</v>
      </c>
      <c r="J80" s="707"/>
      <c r="K80" s="707"/>
      <c r="L80" s="707"/>
      <c r="M80" s="707"/>
      <c r="N80" s="707"/>
      <c r="O80" s="707"/>
      <c r="P80" s="707"/>
    </row>
    <row r="81" spans="2:16" ht="16.5" customHeight="1">
      <c r="B81" s="603" t="s">
        <v>421</v>
      </c>
      <c r="C81" s="604"/>
      <c r="D81" s="392"/>
      <c r="E81" s="533"/>
      <c r="F81" s="533"/>
      <c r="G81" s="533"/>
      <c r="H81" s="604"/>
      <c r="I81" s="533"/>
      <c r="J81" s="533"/>
      <c r="K81" s="533"/>
      <c r="L81" s="533"/>
      <c r="M81" s="534"/>
      <c r="N81" s="605"/>
      <c r="O81" s="605"/>
      <c r="P81" s="605"/>
    </row>
    <row r="82" spans="2:16" ht="14.1" customHeight="1">
      <c r="B82" s="606" t="s">
        <v>312</v>
      </c>
      <c r="C82" s="604"/>
      <c r="D82" s="604"/>
      <c r="E82" s="537"/>
      <c r="F82" s="537"/>
      <c r="G82" s="537"/>
      <c r="H82" s="604"/>
      <c r="I82" s="537"/>
      <c r="J82" s="537"/>
      <c r="K82" s="537"/>
      <c r="L82" s="537"/>
      <c r="M82" s="537"/>
      <c r="N82" s="537"/>
      <c r="O82" s="537"/>
      <c r="P82" s="537"/>
    </row>
    <row r="83" spans="2:16" ht="14.1" customHeight="1">
      <c r="B83" s="607" t="s">
        <v>340</v>
      </c>
      <c r="C83" s="539"/>
      <c r="D83" s="539"/>
      <c r="E83" s="539"/>
      <c r="F83" s="539"/>
      <c r="G83" s="539"/>
      <c r="H83" s="539"/>
      <c r="I83" s="539"/>
      <c r="J83" s="539"/>
      <c r="K83" s="539"/>
      <c r="L83" s="539"/>
    </row>
  </sheetData>
  <mergeCells count="9">
    <mergeCell ref="B11:C11"/>
    <mergeCell ref="I80:P80"/>
    <mergeCell ref="E9:G9"/>
    <mergeCell ref="I9:K9"/>
    <mergeCell ref="M9:O9"/>
    <mergeCell ref="B10:C10"/>
    <mergeCell ref="E10:G10"/>
    <mergeCell ref="I10:K10"/>
    <mergeCell ref="M10:O10"/>
  </mergeCells>
  <printOptions horizontalCentered="1"/>
  <pageMargins left="0.55118110236220497" right="0.55118110236220497" top="0.39370078740157499" bottom="0.39370078740157499" header="0.39370078740157499" footer="0.39370078740157499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524DE-1B71-46FE-80AD-92DD606F1BA1}">
  <sheetPr codeName="Sheet25">
    <tabColor rgb="FF92D050"/>
    <pageSetUpPr fitToPage="1"/>
  </sheetPr>
  <dimension ref="A1:R83"/>
  <sheetViews>
    <sheetView showGridLines="0" view="pageBreakPreview" zoomScale="70" zoomScaleNormal="100" zoomScaleSheetLayoutView="70" workbookViewId="0">
      <selection activeCell="B6" sqref="B6"/>
    </sheetView>
  </sheetViews>
  <sheetFormatPr defaultColWidth="9.140625" defaultRowHeight="14.1" customHeight="1"/>
  <cols>
    <col min="1" max="1" width="1.7109375" style="676" customWidth="1"/>
    <col min="2" max="2" width="13.42578125" style="676" customWidth="1"/>
    <col min="3" max="4" width="7.7109375" style="676" customWidth="1"/>
    <col min="5" max="5" width="11.28515625" style="676" customWidth="1"/>
    <col min="6" max="6" width="10.28515625" style="676" customWidth="1"/>
    <col min="7" max="7" width="8" style="676" customWidth="1"/>
    <col min="8" max="8" width="1.7109375" style="676" customWidth="1"/>
    <col min="9" max="9" width="11.28515625" style="676" customWidth="1"/>
    <col min="10" max="10" width="10.28515625" style="676" customWidth="1"/>
    <col min="11" max="11" width="7.28515625" style="676" customWidth="1"/>
    <col min="12" max="12" width="1.7109375" style="676" customWidth="1"/>
    <col min="13" max="13" width="11.28515625" style="676" customWidth="1"/>
    <col min="14" max="14" width="10.28515625" style="676" customWidth="1"/>
    <col min="15" max="15" width="8" style="676" customWidth="1"/>
    <col min="16" max="16" width="1.7109375" style="676" customWidth="1"/>
    <col min="17" max="16384" width="9.140625" style="676"/>
  </cols>
  <sheetData>
    <row r="1" spans="1:18" ht="15" customHeight="1">
      <c r="P1" s="61" t="s">
        <v>16</v>
      </c>
    </row>
    <row r="2" spans="1:18" ht="15" customHeight="1">
      <c r="P2" s="62" t="s">
        <v>17</v>
      </c>
    </row>
    <row r="3" spans="1:18" ht="9" customHeight="1"/>
    <row r="4" spans="1:18" ht="16.5" customHeight="1">
      <c r="B4" s="610" t="s">
        <v>236</v>
      </c>
      <c r="C4" s="611" t="s">
        <v>430</v>
      </c>
      <c r="D4" s="449"/>
      <c r="E4" s="450"/>
      <c r="F4" s="450"/>
      <c r="G4" s="450"/>
      <c r="H4" s="449"/>
      <c r="I4" s="450"/>
      <c r="J4" s="450"/>
      <c r="K4" s="450"/>
      <c r="L4" s="450"/>
      <c r="M4" s="450"/>
      <c r="N4" s="450"/>
      <c r="O4" s="450"/>
      <c r="P4" s="450"/>
    </row>
    <row r="5" spans="1:18" ht="16.5" customHeight="1">
      <c r="B5" s="677" t="s">
        <v>237</v>
      </c>
      <c r="C5" s="678" t="s">
        <v>431</v>
      </c>
      <c r="D5" s="679"/>
      <c r="E5" s="679"/>
      <c r="F5" s="679"/>
      <c r="G5" s="679"/>
      <c r="H5" s="679"/>
      <c r="I5" s="679"/>
      <c r="J5" s="679"/>
      <c r="K5" s="679"/>
      <c r="L5" s="679"/>
      <c r="M5" s="686"/>
      <c r="N5" s="686"/>
      <c r="O5" s="686"/>
      <c r="P5" s="686"/>
      <c r="Q5" s="686"/>
    </row>
    <row r="6" spans="1:18" ht="14.1" customHeight="1">
      <c r="B6" s="677"/>
      <c r="C6" s="680"/>
      <c r="D6" s="679"/>
      <c r="E6" s="679"/>
      <c r="F6" s="679"/>
      <c r="G6" s="679"/>
      <c r="H6" s="679"/>
      <c r="I6" s="679"/>
      <c r="J6" s="679"/>
      <c r="K6" s="679"/>
      <c r="L6" s="679"/>
      <c r="M6" s="686"/>
      <c r="N6" s="708" t="s">
        <v>313</v>
      </c>
      <c r="O6" s="708"/>
      <c r="P6" s="686"/>
      <c r="Q6" s="686"/>
    </row>
    <row r="7" spans="1:18" ht="14.1" customHeight="1" thickBot="1">
      <c r="A7" s="682"/>
      <c r="B7" s="683"/>
      <c r="C7" s="684"/>
      <c r="D7" s="682"/>
      <c r="E7" s="682"/>
      <c r="F7" s="682"/>
      <c r="G7" s="682"/>
      <c r="H7" s="682"/>
      <c r="I7" s="682"/>
      <c r="J7" s="682"/>
      <c r="K7" s="682"/>
      <c r="L7" s="682"/>
      <c r="M7" s="682"/>
      <c r="N7" s="709" t="s">
        <v>429</v>
      </c>
      <c r="O7" s="709"/>
      <c r="P7" s="682"/>
    </row>
    <row r="8" spans="1:18" ht="8.1" customHeight="1" thickTop="1">
      <c r="A8" s="686"/>
      <c r="B8" s="687"/>
      <c r="C8" s="680"/>
      <c r="D8" s="679"/>
      <c r="E8" s="679"/>
      <c r="F8" s="679"/>
      <c r="G8" s="679"/>
      <c r="H8" s="679"/>
      <c r="I8" s="679"/>
      <c r="J8" s="679"/>
      <c r="K8" s="679"/>
      <c r="L8" s="679"/>
      <c r="M8" s="679"/>
      <c r="N8" s="677"/>
      <c r="O8" s="677"/>
      <c r="P8" s="679"/>
    </row>
    <row r="9" spans="1:18" s="540" customFormat="1" ht="14.1" customHeight="1">
      <c r="A9" s="552"/>
      <c r="B9" s="552"/>
      <c r="C9" s="553"/>
      <c r="D9" s="553"/>
      <c r="E9" s="689" t="s">
        <v>14</v>
      </c>
      <c r="F9" s="689"/>
      <c r="G9" s="689"/>
      <c r="H9" s="553"/>
      <c r="I9" s="689" t="s">
        <v>304</v>
      </c>
      <c r="J9" s="689"/>
      <c r="K9" s="689"/>
      <c r="L9" s="554"/>
      <c r="M9" s="689" t="s">
        <v>151</v>
      </c>
      <c r="N9" s="689"/>
      <c r="O9" s="689"/>
      <c r="P9" s="554"/>
    </row>
    <row r="10" spans="1:18" s="540" customFormat="1" ht="14.1" customHeight="1">
      <c r="A10" s="552"/>
      <c r="B10" s="555" t="s">
        <v>305</v>
      </c>
      <c r="C10" s="555"/>
      <c r="D10" s="553" t="s">
        <v>344</v>
      </c>
      <c r="E10" s="690" t="s">
        <v>15</v>
      </c>
      <c r="F10" s="690"/>
      <c r="G10" s="690"/>
      <c r="H10" s="553"/>
      <c r="I10" s="690" t="s">
        <v>152</v>
      </c>
      <c r="J10" s="690"/>
      <c r="K10" s="690"/>
      <c r="L10" s="556"/>
      <c r="M10" s="690" t="s">
        <v>153</v>
      </c>
      <c r="N10" s="690"/>
      <c r="O10" s="690"/>
      <c r="P10" s="556"/>
    </row>
    <row r="11" spans="1:18" s="540" customFormat="1" ht="14.1" customHeight="1">
      <c r="A11" s="557"/>
      <c r="B11" s="558" t="s">
        <v>288</v>
      </c>
      <c r="C11" s="558"/>
      <c r="D11" s="559" t="s">
        <v>347</v>
      </c>
      <c r="E11" s="691" t="s">
        <v>154</v>
      </c>
      <c r="F11" s="560" t="s">
        <v>285</v>
      </c>
      <c r="G11" s="560" t="s">
        <v>308</v>
      </c>
      <c r="H11" s="559"/>
      <c r="I11" s="691" t="s">
        <v>154</v>
      </c>
      <c r="J11" s="560" t="s">
        <v>285</v>
      </c>
      <c r="K11" s="560" t="s">
        <v>308</v>
      </c>
      <c r="L11" s="560"/>
      <c r="M11" s="691" t="s">
        <v>154</v>
      </c>
      <c r="N11" s="560" t="s">
        <v>285</v>
      </c>
      <c r="O11" s="560" t="s">
        <v>308</v>
      </c>
      <c r="P11" s="560"/>
    </row>
    <row r="12" spans="1:18" s="540" customFormat="1" ht="14.1" customHeight="1">
      <c r="A12" s="561"/>
      <c r="B12" s="561"/>
      <c r="C12" s="562"/>
      <c r="D12" s="562"/>
      <c r="E12" s="601" t="s">
        <v>289</v>
      </c>
      <c r="F12" s="563" t="s">
        <v>155</v>
      </c>
      <c r="G12" s="563" t="s">
        <v>308</v>
      </c>
      <c r="H12" s="562"/>
      <c r="I12" s="601" t="s">
        <v>289</v>
      </c>
      <c r="J12" s="563" t="s">
        <v>155</v>
      </c>
      <c r="K12" s="563" t="s">
        <v>308</v>
      </c>
      <c r="L12" s="563"/>
      <c r="M12" s="601" t="s">
        <v>289</v>
      </c>
      <c r="N12" s="563" t="s">
        <v>155</v>
      </c>
      <c r="O12" s="563" t="s">
        <v>308</v>
      </c>
      <c r="P12" s="563"/>
    </row>
    <row r="13" spans="1:18" s="540" customFormat="1" ht="8.1" customHeight="1">
      <c r="A13" s="564"/>
      <c r="B13" s="564"/>
      <c r="C13" s="565"/>
      <c r="D13" s="565"/>
      <c r="E13" s="567"/>
      <c r="F13" s="566"/>
      <c r="G13" s="566"/>
      <c r="H13" s="565"/>
      <c r="I13" s="567"/>
      <c r="J13" s="566"/>
      <c r="K13" s="566"/>
      <c r="L13" s="566"/>
      <c r="M13" s="567"/>
      <c r="N13" s="566"/>
      <c r="O13" s="566"/>
      <c r="P13" s="566"/>
    </row>
    <row r="14" spans="1:18" s="540" customFormat="1" ht="8.1" customHeight="1">
      <c r="A14" s="561"/>
      <c r="B14" s="561"/>
      <c r="C14" s="562"/>
      <c r="D14" s="562"/>
      <c r="E14" s="601"/>
      <c r="F14" s="563"/>
      <c r="G14" s="563"/>
      <c r="H14" s="562"/>
      <c r="I14" s="601"/>
      <c r="J14" s="563"/>
      <c r="K14" s="563"/>
      <c r="L14" s="563"/>
      <c r="M14" s="601"/>
      <c r="N14" s="563"/>
      <c r="O14" s="563"/>
      <c r="P14" s="563"/>
    </row>
    <row r="15" spans="1:18" s="540" customFormat="1" ht="14.1" customHeight="1">
      <c r="B15" s="571" t="s">
        <v>10</v>
      </c>
      <c r="C15" s="572"/>
      <c r="D15" s="386">
        <v>2020</v>
      </c>
      <c r="E15" s="517">
        <f>SUM(I15,M15)</f>
        <v>12.519</v>
      </c>
      <c r="F15" s="517">
        <f t="shared" ref="F15:G17" si="0">SUM(J15,N15)</f>
        <v>2.5489999999999999</v>
      </c>
      <c r="G15" s="517">
        <f t="shared" si="0"/>
        <v>2.3069999999999999</v>
      </c>
      <c r="H15" s="710"/>
      <c r="I15" s="517">
        <f>SUM(I19,I23,I27,I31,I35,I39)</f>
        <v>10.938000000000001</v>
      </c>
      <c r="J15" s="517">
        <f t="shared" ref="J15" si="1">SUM(J19,J23,J27,J31,J35,J39)</f>
        <v>2.5489999999999999</v>
      </c>
      <c r="K15" s="711" t="s">
        <v>45</v>
      </c>
      <c r="L15" s="517"/>
      <c r="M15" s="517">
        <f t="shared" ref="M15:O17" si="2">SUM(M19,M23,M27,M31,M35,M39)</f>
        <v>1.581</v>
      </c>
      <c r="N15" s="697" t="s">
        <v>45</v>
      </c>
      <c r="O15" s="517">
        <f t="shared" si="2"/>
        <v>2.3069999999999999</v>
      </c>
      <c r="P15" s="576"/>
      <c r="Q15" s="577"/>
    </row>
    <row r="16" spans="1:18" s="540" customFormat="1" ht="14.1" customHeight="1">
      <c r="B16" s="571"/>
      <c r="C16" s="572"/>
      <c r="D16" s="386">
        <v>2021</v>
      </c>
      <c r="E16" s="517">
        <f t="shared" ref="E16:E17" si="3">SUM(I16,M16)</f>
        <v>37.227000000000004</v>
      </c>
      <c r="F16" s="517">
        <f t="shared" si="0"/>
        <v>16.402999999999999</v>
      </c>
      <c r="G16" s="697" t="s">
        <v>45</v>
      </c>
      <c r="H16" s="710"/>
      <c r="I16" s="517">
        <f t="shared" ref="I16:J17" si="4">SUM(I20,I24,I28,I32,I36,I40)</f>
        <v>20.484999999999999</v>
      </c>
      <c r="J16" s="517">
        <f t="shared" si="4"/>
        <v>16.402999999999999</v>
      </c>
      <c r="K16" s="711" t="s">
        <v>45</v>
      </c>
      <c r="L16" s="576"/>
      <c r="M16" s="517">
        <f t="shared" si="2"/>
        <v>16.742000000000001</v>
      </c>
      <c r="N16" s="697" t="s">
        <v>45</v>
      </c>
      <c r="O16" s="697" t="s">
        <v>45</v>
      </c>
      <c r="P16" s="576"/>
      <c r="Q16" s="577"/>
      <c r="R16" s="589"/>
    </row>
    <row r="17" spans="2:17" s="540" customFormat="1" ht="14.1" customHeight="1">
      <c r="B17" s="571"/>
      <c r="C17" s="572"/>
      <c r="D17" s="386">
        <v>2022</v>
      </c>
      <c r="E17" s="517">
        <f t="shared" si="3"/>
        <v>18.963999999999999</v>
      </c>
      <c r="F17" s="517">
        <f t="shared" si="0"/>
        <v>7.1440000000000001</v>
      </c>
      <c r="G17" s="697" t="s">
        <v>45</v>
      </c>
      <c r="H17" s="710"/>
      <c r="I17" s="517">
        <f t="shared" si="4"/>
        <v>11.792</v>
      </c>
      <c r="J17" s="517">
        <f t="shared" si="4"/>
        <v>7.1440000000000001</v>
      </c>
      <c r="K17" s="711" t="s">
        <v>45</v>
      </c>
      <c r="L17" s="576"/>
      <c r="M17" s="517">
        <f t="shared" si="2"/>
        <v>7.1719999999999997</v>
      </c>
      <c r="N17" s="697" t="s">
        <v>45</v>
      </c>
      <c r="O17" s="697" t="s">
        <v>45</v>
      </c>
      <c r="P17" s="576"/>
      <c r="Q17" s="577"/>
    </row>
    <row r="18" spans="2:17" s="540" customFormat="1" ht="8.1" customHeight="1">
      <c r="B18" s="571"/>
      <c r="C18" s="572"/>
      <c r="D18" s="392"/>
      <c r="E18" s="693"/>
      <c r="F18" s="693"/>
      <c r="G18" s="518"/>
      <c r="H18" s="712"/>
      <c r="I18" s="518"/>
      <c r="J18" s="518"/>
      <c r="K18" s="518"/>
      <c r="L18" s="518"/>
      <c r="M18" s="518"/>
      <c r="N18" s="518"/>
      <c r="O18" s="518"/>
      <c r="P18" s="576"/>
      <c r="Q18" s="577"/>
    </row>
    <row r="19" spans="2:17" s="540" customFormat="1" ht="14.1" customHeight="1">
      <c r="B19" s="581" t="s">
        <v>290</v>
      </c>
      <c r="C19" s="582"/>
      <c r="D19" s="392">
        <v>2020</v>
      </c>
      <c r="E19" s="696">
        <f t="shared" ref="E19:F21" si="5">SUM(I19,M19)</f>
        <v>11.955</v>
      </c>
      <c r="F19" s="696">
        <f>SUM(J19,N19)</f>
        <v>1.597</v>
      </c>
      <c r="G19" s="518" t="s">
        <v>45</v>
      </c>
      <c r="H19" s="712"/>
      <c r="I19" s="698">
        <v>10.374000000000001</v>
      </c>
      <c r="J19" s="698">
        <v>1.597</v>
      </c>
      <c r="K19" s="697" t="s">
        <v>45</v>
      </c>
      <c r="L19" s="698"/>
      <c r="M19" s="698">
        <v>1.581</v>
      </c>
      <c r="N19" s="697" t="s">
        <v>45</v>
      </c>
      <c r="O19" s="698">
        <v>0.99</v>
      </c>
      <c r="P19" s="518"/>
      <c r="Q19" s="577"/>
    </row>
    <row r="20" spans="2:17" s="540" customFormat="1" ht="14.1" customHeight="1">
      <c r="B20" s="581"/>
      <c r="C20" s="582"/>
      <c r="D20" s="392">
        <v>2021</v>
      </c>
      <c r="E20" s="693">
        <f t="shared" si="5"/>
        <v>37.227000000000004</v>
      </c>
      <c r="F20" s="693">
        <f>SUM(J19,N20)</f>
        <v>1.597</v>
      </c>
      <c r="G20" s="518" t="s">
        <v>45</v>
      </c>
      <c r="H20" s="712"/>
      <c r="I20" s="698">
        <v>20.484999999999999</v>
      </c>
      <c r="J20" s="698">
        <v>16.402999999999999</v>
      </c>
      <c r="K20" s="697" t="s">
        <v>45</v>
      </c>
      <c r="L20" s="698"/>
      <c r="M20" s="698">
        <v>16.742000000000001</v>
      </c>
      <c r="N20" s="697" t="s">
        <v>45</v>
      </c>
      <c r="O20" s="697" t="s">
        <v>45</v>
      </c>
      <c r="P20" s="518"/>
      <c r="Q20" s="577"/>
    </row>
    <row r="21" spans="2:17" s="540" customFormat="1" ht="14.1" customHeight="1">
      <c r="B21" s="581"/>
      <c r="C21" s="582"/>
      <c r="D21" s="392">
        <v>2022</v>
      </c>
      <c r="E21" s="518">
        <f t="shared" si="5"/>
        <v>18.393000000000001</v>
      </c>
      <c r="F21" s="518">
        <f t="shared" si="5"/>
        <v>6.1829999999999998</v>
      </c>
      <c r="G21" s="518" t="s">
        <v>45</v>
      </c>
      <c r="H21" s="712"/>
      <c r="I21" s="698">
        <v>11.221</v>
      </c>
      <c r="J21" s="698">
        <v>6.1829999999999998</v>
      </c>
      <c r="K21" s="697" t="s">
        <v>45</v>
      </c>
      <c r="L21" s="698"/>
      <c r="M21" s="698">
        <v>7.1719999999999997</v>
      </c>
      <c r="N21" s="697" t="s">
        <v>45</v>
      </c>
      <c r="O21" s="697" t="s">
        <v>45</v>
      </c>
      <c r="P21" s="518"/>
      <c r="Q21" s="577"/>
    </row>
    <row r="22" spans="2:17" s="540" customFormat="1" ht="8.1" customHeight="1">
      <c r="B22" s="581"/>
      <c r="C22" s="582"/>
      <c r="D22" s="392"/>
      <c r="E22" s="693"/>
      <c r="F22" s="693"/>
      <c r="G22" s="693"/>
      <c r="H22" s="712"/>
      <c r="I22" s="518"/>
      <c r="J22" s="518"/>
      <c r="K22" s="518"/>
      <c r="L22" s="518"/>
      <c r="M22" s="518"/>
      <c r="N22" s="518"/>
      <c r="O22" s="518"/>
      <c r="P22" s="518"/>
      <c r="Q22" s="577"/>
    </row>
    <row r="23" spans="2:17" s="540" customFormat="1" ht="14.1" customHeight="1">
      <c r="B23" s="581" t="s">
        <v>291</v>
      </c>
      <c r="C23" s="582"/>
      <c r="D23" s="392">
        <v>2020</v>
      </c>
      <c r="E23" s="697" t="s">
        <v>45</v>
      </c>
      <c r="F23" s="693">
        <f t="shared" ref="F23:F25" si="6">SUM(J23,N23)</f>
        <v>0.95199999999999996</v>
      </c>
      <c r="G23" s="697" t="s">
        <v>45</v>
      </c>
      <c r="H23" s="712"/>
      <c r="I23" s="697" t="s">
        <v>45</v>
      </c>
      <c r="J23" s="698">
        <v>0.95199999999999996</v>
      </c>
      <c r="K23" s="697" t="s">
        <v>45</v>
      </c>
      <c r="L23" s="697"/>
      <c r="M23" s="697" t="s">
        <v>45</v>
      </c>
      <c r="N23" s="697" t="s">
        <v>45</v>
      </c>
      <c r="O23" s="697" t="s">
        <v>45</v>
      </c>
      <c r="P23" s="518"/>
      <c r="Q23" s="577"/>
    </row>
    <row r="24" spans="2:17" s="540" customFormat="1" ht="14.1" customHeight="1">
      <c r="B24" s="581"/>
      <c r="C24" s="582"/>
      <c r="D24" s="392">
        <v>2021</v>
      </c>
      <c r="E24" s="697" t="s">
        <v>45</v>
      </c>
      <c r="F24" s="697" t="s">
        <v>45</v>
      </c>
      <c r="G24" s="518" t="s">
        <v>45</v>
      </c>
      <c r="H24" s="712"/>
      <c r="I24" s="697" t="s">
        <v>45</v>
      </c>
      <c r="J24" s="697" t="s">
        <v>45</v>
      </c>
      <c r="K24" s="697" t="s">
        <v>45</v>
      </c>
      <c r="L24" s="697"/>
      <c r="M24" s="697" t="s">
        <v>45</v>
      </c>
      <c r="N24" s="697" t="s">
        <v>45</v>
      </c>
      <c r="O24" s="697" t="s">
        <v>45</v>
      </c>
      <c r="P24" s="518"/>
      <c r="Q24" s="577"/>
    </row>
    <row r="25" spans="2:17" s="540" customFormat="1" ht="14.1" customHeight="1">
      <c r="B25" s="581"/>
      <c r="C25" s="582"/>
      <c r="D25" s="392">
        <v>2022</v>
      </c>
      <c r="E25" s="697" t="s">
        <v>45</v>
      </c>
      <c r="F25" s="518">
        <f t="shared" si="6"/>
        <v>0.96099999999999997</v>
      </c>
      <c r="G25" s="697" t="s">
        <v>45</v>
      </c>
      <c r="H25" s="712"/>
      <c r="I25" s="697" t="s">
        <v>45</v>
      </c>
      <c r="J25" s="698">
        <v>0.96099999999999997</v>
      </c>
      <c r="K25" s="697" t="s">
        <v>45</v>
      </c>
      <c r="L25" s="697"/>
      <c r="M25" s="697" t="s">
        <v>45</v>
      </c>
      <c r="N25" s="697" t="s">
        <v>45</v>
      </c>
      <c r="O25" s="697" t="s">
        <v>45</v>
      </c>
      <c r="P25" s="518"/>
      <c r="Q25" s="577"/>
    </row>
    <row r="26" spans="2:17" s="540" customFormat="1" ht="8.1" customHeight="1">
      <c r="B26" s="581"/>
      <c r="C26" s="582"/>
      <c r="D26" s="392"/>
      <c r="E26" s="693"/>
      <c r="F26" s="518"/>
      <c r="G26" s="518"/>
      <c r="H26" s="712"/>
      <c r="I26" s="518"/>
      <c r="J26" s="518"/>
      <c r="K26" s="518"/>
      <c r="L26" s="518"/>
      <c r="M26" s="518"/>
      <c r="N26" s="518"/>
      <c r="O26" s="518"/>
      <c r="P26" s="518"/>
      <c r="Q26" s="577"/>
    </row>
    <row r="27" spans="2:17" s="540" customFormat="1" ht="14.1" customHeight="1">
      <c r="B27" s="581" t="s">
        <v>292</v>
      </c>
      <c r="C27" s="582"/>
      <c r="D27" s="392">
        <v>2020</v>
      </c>
      <c r="E27" s="699" t="s">
        <v>45</v>
      </c>
      <c r="F27" s="697" t="s">
        <v>45</v>
      </c>
      <c r="G27" s="518" t="s">
        <v>45</v>
      </c>
      <c r="H27" s="712"/>
      <c r="I27" s="697" t="s">
        <v>45</v>
      </c>
      <c r="J27" s="697" t="s">
        <v>45</v>
      </c>
      <c r="K27" s="697" t="s">
        <v>45</v>
      </c>
      <c r="L27" s="698"/>
      <c r="M27" s="697" t="s">
        <v>45</v>
      </c>
      <c r="N27" s="697" t="s">
        <v>45</v>
      </c>
      <c r="O27" s="697" t="s">
        <v>45</v>
      </c>
      <c r="P27" s="518"/>
      <c r="Q27" s="577"/>
    </row>
    <row r="28" spans="2:17" s="540" customFormat="1" ht="14.1" customHeight="1">
      <c r="B28" s="581"/>
      <c r="C28" s="582"/>
      <c r="D28" s="392">
        <v>2021</v>
      </c>
      <c r="E28" s="518" t="s">
        <v>45</v>
      </c>
      <c r="F28" s="518" t="s">
        <v>45</v>
      </c>
      <c r="G28" s="518" t="s">
        <v>45</v>
      </c>
      <c r="H28" s="712"/>
      <c r="I28" s="697" t="s">
        <v>45</v>
      </c>
      <c r="J28" s="697" t="s">
        <v>45</v>
      </c>
      <c r="K28" s="697" t="s">
        <v>45</v>
      </c>
      <c r="L28" s="698"/>
      <c r="M28" s="697" t="s">
        <v>45</v>
      </c>
      <c r="N28" s="697" t="s">
        <v>45</v>
      </c>
      <c r="O28" s="697" t="s">
        <v>45</v>
      </c>
      <c r="P28" s="518"/>
      <c r="Q28" s="577"/>
    </row>
    <row r="29" spans="2:17" s="540" customFormat="1" ht="14.1" customHeight="1">
      <c r="B29" s="581"/>
      <c r="C29" s="582"/>
      <c r="D29" s="392">
        <v>2022</v>
      </c>
      <c r="E29" s="518" t="s">
        <v>45</v>
      </c>
      <c r="F29" s="518" t="s">
        <v>45</v>
      </c>
      <c r="G29" s="518" t="s">
        <v>45</v>
      </c>
      <c r="H29" s="712"/>
      <c r="I29" s="697" t="s">
        <v>45</v>
      </c>
      <c r="J29" s="697" t="s">
        <v>45</v>
      </c>
      <c r="K29" s="697" t="s">
        <v>45</v>
      </c>
      <c r="L29" s="698"/>
      <c r="M29" s="697" t="s">
        <v>45</v>
      </c>
      <c r="N29" s="697" t="s">
        <v>45</v>
      </c>
      <c r="O29" s="697" t="s">
        <v>45</v>
      </c>
      <c r="P29" s="518"/>
      <c r="Q29" s="577"/>
    </row>
    <row r="30" spans="2:17" s="540" customFormat="1" ht="8.1" customHeight="1">
      <c r="B30" s="581"/>
      <c r="C30" s="582"/>
      <c r="D30" s="586"/>
      <c r="E30" s="693"/>
      <c r="F30" s="693"/>
      <c r="G30" s="518"/>
      <c r="H30" s="712"/>
      <c r="I30" s="518"/>
      <c r="J30" s="518"/>
      <c r="K30" s="518"/>
      <c r="L30" s="518"/>
      <c r="M30" s="518"/>
      <c r="N30" s="518"/>
      <c r="O30" s="518"/>
      <c r="P30" s="518"/>
      <c r="Q30" s="577"/>
    </row>
    <row r="31" spans="2:17" s="540" customFormat="1" ht="14.1" customHeight="1">
      <c r="B31" s="581" t="s">
        <v>293</v>
      </c>
      <c r="C31" s="582"/>
      <c r="D31" s="392">
        <v>2020</v>
      </c>
      <c r="E31" s="693">
        <f t="shared" ref="E31" si="7">SUM(I31,M31)</f>
        <v>0.56399999999999995</v>
      </c>
      <c r="F31" s="697" t="s">
        <v>45</v>
      </c>
      <c r="G31" s="518" t="s">
        <v>45</v>
      </c>
      <c r="H31" s="712"/>
      <c r="I31" s="698">
        <v>0.56399999999999995</v>
      </c>
      <c r="J31" s="697" t="s">
        <v>45</v>
      </c>
      <c r="K31" s="697" t="s">
        <v>45</v>
      </c>
      <c r="L31" s="698"/>
      <c r="M31" s="697" t="s">
        <v>45</v>
      </c>
      <c r="N31" s="697" t="s">
        <v>45</v>
      </c>
      <c r="O31" s="697" t="s">
        <v>45</v>
      </c>
      <c r="P31" s="518"/>
      <c r="Q31" s="577"/>
    </row>
    <row r="32" spans="2:17" s="540" customFormat="1" ht="14.1" customHeight="1">
      <c r="B32" s="581"/>
      <c r="C32" s="582"/>
      <c r="D32" s="392">
        <v>2021</v>
      </c>
      <c r="E32" s="697" t="s">
        <v>45</v>
      </c>
      <c r="F32" s="697" t="s">
        <v>45</v>
      </c>
      <c r="G32" s="518" t="s">
        <v>45</v>
      </c>
      <c r="H32" s="712"/>
      <c r="I32" s="697" t="s">
        <v>45</v>
      </c>
      <c r="J32" s="697" t="s">
        <v>45</v>
      </c>
      <c r="K32" s="697" t="s">
        <v>45</v>
      </c>
      <c r="L32" s="698"/>
      <c r="M32" s="697" t="s">
        <v>45</v>
      </c>
      <c r="N32" s="697" t="s">
        <v>45</v>
      </c>
      <c r="O32" s="697" t="s">
        <v>45</v>
      </c>
      <c r="P32" s="518"/>
      <c r="Q32" s="577"/>
    </row>
    <row r="33" spans="2:18" s="540" customFormat="1" ht="14.1" customHeight="1">
      <c r="B33" s="581"/>
      <c r="C33" s="582"/>
      <c r="D33" s="392">
        <v>2022</v>
      </c>
      <c r="E33" s="697" t="s">
        <v>45</v>
      </c>
      <c r="F33" s="697" t="s">
        <v>45</v>
      </c>
      <c r="G33" s="518" t="s">
        <v>45</v>
      </c>
      <c r="H33" s="712"/>
      <c r="I33" s="697" t="s">
        <v>45</v>
      </c>
      <c r="J33" s="697" t="s">
        <v>45</v>
      </c>
      <c r="K33" s="697" t="s">
        <v>45</v>
      </c>
      <c r="L33" s="698"/>
      <c r="M33" s="697" t="s">
        <v>45</v>
      </c>
      <c r="N33" s="697" t="s">
        <v>45</v>
      </c>
      <c r="O33" s="697" t="s">
        <v>45</v>
      </c>
      <c r="P33" s="518"/>
      <c r="Q33" s="577"/>
    </row>
    <row r="34" spans="2:18" s="540" customFormat="1" ht="8.1" customHeight="1">
      <c r="B34" s="581"/>
      <c r="C34" s="582"/>
      <c r="D34" s="586"/>
      <c r="E34" s="693"/>
      <c r="F34" s="693"/>
      <c r="G34" s="518"/>
      <c r="H34" s="712"/>
      <c r="I34" s="518"/>
      <c r="J34" s="518"/>
      <c r="K34" s="518"/>
      <c r="L34" s="518"/>
      <c r="M34" s="518"/>
      <c r="N34" s="518"/>
      <c r="O34" s="518"/>
      <c r="P34" s="518"/>
      <c r="Q34" s="577"/>
    </row>
    <row r="35" spans="2:18" s="540" customFormat="1" ht="14.1" customHeight="1">
      <c r="B35" s="581" t="s">
        <v>294</v>
      </c>
      <c r="C35" s="582"/>
      <c r="D35" s="392">
        <v>2020</v>
      </c>
      <c r="E35" s="697" t="s">
        <v>45</v>
      </c>
      <c r="F35" s="697" t="s">
        <v>45</v>
      </c>
      <c r="G35" s="518" t="s">
        <v>45</v>
      </c>
      <c r="H35" s="712"/>
      <c r="I35" s="697" t="s">
        <v>45</v>
      </c>
      <c r="J35" s="697" t="s">
        <v>45</v>
      </c>
      <c r="K35" s="697" t="s">
        <v>45</v>
      </c>
      <c r="L35" s="698"/>
      <c r="M35" s="697" t="s">
        <v>45</v>
      </c>
      <c r="N35" s="697" t="s">
        <v>45</v>
      </c>
      <c r="O35" s="698">
        <v>1.3169999999999999</v>
      </c>
      <c r="P35" s="518"/>
      <c r="Q35" s="577"/>
    </row>
    <row r="36" spans="2:18" s="540" customFormat="1" ht="14.1" customHeight="1">
      <c r="B36" s="581"/>
      <c r="C36" s="582"/>
      <c r="D36" s="392">
        <v>2021</v>
      </c>
      <c r="E36" s="697" t="s">
        <v>45</v>
      </c>
      <c r="F36" s="697" t="s">
        <v>45</v>
      </c>
      <c r="G36" s="518" t="s">
        <v>45</v>
      </c>
      <c r="H36" s="712"/>
      <c r="I36" s="697" t="s">
        <v>45</v>
      </c>
      <c r="J36" s="697" t="s">
        <v>45</v>
      </c>
      <c r="K36" s="697" t="s">
        <v>45</v>
      </c>
      <c r="L36" s="698"/>
      <c r="M36" s="697" t="s">
        <v>45</v>
      </c>
      <c r="N36" s="697" t="s">
        <v>45</v>
      </c>
      <c r="O36" s="697" t="s">
        <v>45</v>
      </c>
      <c r="P36" s="518"/>
      <c r="Q36" s="577"/>
    </row>
    <row r="37" spans="2:18" s="540" customFormat="1" ht="14.1" customHeight="1">
      <c r="B37" s="581"/>
      <c r="C37" s="582"/>
      <c r="D37" s="392">
        <v>2022</v>
      </c>
      <c r="E37" s="518">
        <f t="shared" ref="E37" si="8">SUM(I37,M37)</f>
        <v>0.57099999999999995</v>
      </c>
      <c r="F37" s="697" t="s">
        <v>45</v>
      </c>
      <c r="G37" s="518" t="s">
        <v>45</v>
      </c>
      <c r="H37" s="712"/>
      <c r="I37" s="698">
        <v>0.57099999999999995</v>
      </c>
      <c r="J37" s="697" t="s">
        <v>45</v>
      </c>
      <c r="K37" s="697" t="s">
        <v>45</v>
      </c>
      <c r="L37" s="698"/>
      <c r="M37" s="697" t="s">
        <v>45</v>
      </c>
      <c r="N37" s="697" t="s">
        <v>45</v>
      </c>
      <c r="O37" s="697" t="s">
        <v>45</v>
      </c>
      <c r="P37" s="518"/>
      <c r="Q37" s="577"/>
    </row>
    <row r="38" spans="2:18" s="540" customFormat="1" ht="8.1" customHeight="1">
      <c r="B38" s="581"/>
      <c r="C38" s="582"/>
      <c r="D38" s="586"/>
      <c r="E38" s="518"/>
      <c r="F38" s="518"/>
      <c r="G38" s="518"/>
      <c r="H38" s="712"/>
      <c r="I38" s="518"/>
      <c r="J38" s="518"/>
      <c r="K38" s="518"/>
      <c r="L38" s="518"/>
      <c r="M38" s="518"/>
      <c r="N38" s="518"/>
      <c r="O38" s="518"/>
      <c r="P38" s="518"/>
      <c r="Q38" s="577"/>
    </row>
    <row r="39" spans="2:18" s="540" customFormat="1" ht="14.1" customHeight="1">
      <c r="B39" s="581" t="s">
        <v>295</v>
      </c>
      <c r="C39" s="582"/>
      <c r="D39" s="392">
        <v>2020</v>
      </c>
      <c r="E39" s="518" t="s">
        <v>45</v>
      </c>
      <c r="F39" s="518" t="s">
        <v>45</v>
      </c>
      <c r="G39" s="518" t="s">
        <v>45</v>
      </c>
      <c r="H39" s="712"/>
      <c r="I39" s="697" t="s">
        <v>45</v>
      </c>
      <c r="J39" s="697" t="s">
        <v>45</v>
      </c>
      <c r="K39" s="697" t="s">
        <v>45</v>
      </c>
      <c r="L39" s="698"/>
      <c r="M39" s="697" t="s">
        <v>45</v>
      </c>
      <c r="N39" s="697" t="s">
        <v>45</v>
      </c>
      <c r="O39" s="697" t="s">
        <v>45</v>
      </c>
      <c r="P39" s="518"/>
      <c r="Q39" s="577"/>
    </row>
    <row r="40" spans="2:18" s="540" customFormat="1" ht="14.1" customHeight="1">
      <c r="B40" s="581"/>
      <c r="C40" s="582"/>
      <c r="D40" s="392">
        <v>2021</v>
      </c>
      <c r="E40" s="518" t="s">
        <v>45</v>
      </c>
      <c r="F40" s="518" t="s">
        <v>45</v>
      </c>
      <c r="G40" s="518" t="s">
        <v>45</v>
      </c>
      <c r="H40" s="712"/>
      <c r="I40" s="697" t="s">
        <v>45</v>
      </c>
      <c r="J40" s="697" t="s">
        <v>45</v>
      </c>
      <c r="K40" s="697" t="s">
        <v>45</v>
      </c>
      <c r="L40" s="698"/>
      <c r="M40" s="697" t="s">
        <v>45</v>
      </c>
      <c r="N40" s="697" t="s">
        <v>45</v>
      </c>
      <c r="O40" s="697" t="s">
        <v>45</v>
      </c>
      <c r="P40" s="518"/>
      <c r="Q40" s="577"/>
    </row>
    <row r="41" spans="2:18" s="540" customFormat="1" ht="14.1" customHeight="1">
      <c r="B41" s="581"/>
      <c r="C41" s="582"/>
      <c r="D41" s="392">
        <v>2022</v>
      </c>
      <c r="E41" s="518" t="s">
        <v>45</v>
      </c>
      <c r="F41" s="518" t="s">
        <v>45</v>
      </c>
      <c r="G41" s="518" t="s">
        <v>45</v>
      </c>
      <c r="H41" s="713"/>
      <c r="I41" s="697" t="s">
        <v>45</v>
      </c>
      <c r="J41" s="697" t="s">
        <v>45</v>
      </c>
      <c r="K41" s="697" t="s">
        <v>45</v>
      </c>
      <c r="L41" s="698"/>
      <c r="M41" s="697" t="s">
        <v>45</v>
      </c>
      <c r="N41" s="697" t="s">
        <v>45</v>
      </c>
      <c r="O41" s="697" t="s">
        <v>45</v>
      </c>
      <c r="P41" s="518"/>
      <c r="Q41" s="577"/>
    </row>
    <row r="42" spans="2:18" s="540" customFormat="1" ht="8.1" customHeight="1">
      <c r="B42" s="581"/>
      <c r="C42" s="582"/>
      <c r="D42" s="587"/>
      <c r="E42" s="517"/>
      <c r="F42" s="517"/>
      <c r="G42" s="518"/>
      <c r="H42" s="710"/>
      <c r="I42" s="517"/>
      <c r="J42" s="517"/>
      <c r="K42" s="517"/>
      <c r="L42" s="517"/>
      <c r="M42" s="697"/>
      <c r="N42" s="697"/>
      <c r="O42" s="697"/>
      <c r="P42" s="518"/>
      <c r="Q42" s="577"/>
    </row>
    <row r="43" spans="2:18" s="540" customFormat="1" ht="14.1" customHeight="1">
      <c r="B43" s="571" t="s">
        <v>11</v>
      </c>
      <c r="C43" s="572"/>
      <c r="D43" s="386">
        <v>2020</v>
      </c>
      <c r="E43" s="517">
        <f t="shared" ref="E43:F45" si="9">SUM(I43,M43)</f>
        <v>19.318000000000001</v>
      </c>
      <c r="F43" s="517">
        <f t="shared" si="9"/>
        <v>26.198999999999998</v>
      </c>
      <c r="G43" s="576" t="s">
        <v>45</v>
      </c>
      <c r="H43" s="710"/>
      <c r="I43" s="517">
        <f t="shared" ref="I43:J45" si="10">SUM(I47,I51,I55,I59,I63,I67,I75)</f>
        <v>19.318000000000001</v>
      </c>
      <c r="J43" s="517">
        <f t="shared" si="10"/>
        <v>24.655999999999999</v>
      </c>
      <c r="K43" s="576" t="s">
        <v>45</v>
      </c>
      <c r="L43" s="576"/>
      <c r="M43" s="576" t="s">
        <v>45</v>
      </c>
      <c r="N43" s="517">
        <f t="shared" ref="N43:O43" si="11">SUM(N47,N51,N55,N59,N63,N67,N75)</f>
        <v>1.5429999999999999</v>
      </c>
      <c r="O43" s="517">
        <f t="shared" si="11"/>
        <v>1.2110000000000001</v>
      </c>
    </row>
    <row r="44" spans="2:18" s="540" customFormat="1" ht="14.1" customHeight="1">
      <c r="B44" s="571"/>
      <c r="C44" s="572"/>
      <c r="D44" s="386">
        <v>2021</v>
      </c>
      <c r="E44" s="517">
        <f t="shared" si="9"/>
        <v>13.887</v>
      </c>
      <c r="F44" s="517">
        <f t="shared" si="9"/>
        <v>17.951999999999998</v>
      </c>
      <c r="G44" s="576" t="s">
        <v>45</v>
      </c>
      <c r="H44" s="710"/>
      <c r="I44" s="517">
        <f t="shared" si="10"/>
        <v>13.887</v>
      </c>
      <c r="J44" s="517">
        <f t="shared" si="10"/>
        <v>17.951999999999998</v>
      </c>
      <c r="K44" s="576" t="s">
        <v>45</v>
      </c>
      <c r="L44" s="576"/>
      <c r="M44" s="576" t="s">
        <v>45</v>
      </c>
      <c r="N44" s="576" t="s">
        <v>45</v>
      </c>
      <c r="O44" s="576" t="s">
        <v>45</v>
      </c>
      <c r="P44" s="576"/>
      <c r="Q44" s="577"/>
    </row>
    <row r="45" spans="2:18" s="540" customFormat="1" ht="14.1" customHeight="1">
      <c r="B45" s="571"/>
      <c r="C45" s="572"/>
      <c r="D45" s="386">
        <v>2022</v>
      </c>
      <c r="E45" s="517">
        <f t="shared" si="9"/>
        <v>53.025999999999996</v>
      </c>
      <c r="F45" s="517">
        <f t="shared" si="9"/>
        <v>15.75</v>
      </c>
      <c r="G45" s="576" t="s">
        <v>45</v>
      </c>
      <c r="H45" s="710"/>
      <c r="I45" s="517">
        <f t="shared" si="10"/>
        <v>53.025999999999996</v>
      </c>
      <c r="J45" s="517">
        <f t="shared" si="10"/>
        <v>15.75</v>
      </c>
      <c r="K45" s="576" t="s">
        <v>45</v>
      </c>
      <c r="L45" s="576"/>
      <c r="M45" s="576" t="s">
        <v>45</v>
      </c>
      <c r="N45" s="576" t="s">
        <v>45</v>
      </c>
      <c r="O45" s="576" t="s">
        <v>45</v>
      </c>
      <c r="P45" s="576"/>
      <c r="Q45" s="577"/>
    </row>
    <row r="46" spans="2:18" s="540" customFormat="1" ht="8.1" customHeight="1">
      <c r="B46" s="571"/>
      <c r="C46" s="572"/>
      <c r="D46" s="586"/>
      <c r="E46" s="518"/>
      <c r="F46" s="518"/>
      <c r="G46" s="518"/>
      <c r="H46" s="712"/>
      <c r="I46" s="518"/>
      <c r="J46" s="518"/>
      <c r="K46" s="518"/>
      <c r="L46" s="518"/>
      <c r="M46" s="518"/>
      <c r="N46" s="518"/>
      <c r="O46" s="518"/>
      <c r="P46" s="576"/>
      <c r="Q46" s="577"/>
    </row>
    <row r="47" spans="2:18" s="540" customFormat="1" ht="14.1" customHeight="1">
      <c r="B47" s="581" t="s">
        <v>296</v>
      </c>
      <c r="C47" s="582"/>
      <c r="D47" s="392">
        <v>2020</v>
      </c>
      <c r="E47" s="518">
        <f t="shared" ref="E47:F49" si="12">SUM(I47,M47)</f>
        <v>14.872999999999999</v>
      </c>
      <c r="F47" s="518">
        <f t="shared" si="12"/>
        <v>15.359</v>
      </c>
      <c r="G47" s="518" t="s">
        <v>45</v>
      </c>
      <c r="H47" s="712"/>
      <c r="I47" s="698">
        <v>14.872999999999999</v>
      </c>
      <c r="J47" s="698">
        <v>13.816000000000001</v>
      </c>
      <c r="K47" s="518" t="s">
        <v>45</v>
      </c>
      <c r="L47" s="698"/>
      <c r="M47" s="518" t="s">
        <v>45</v>
      </c>
      <c r="N47" s="698">
        <v>1.5429999999999999</v>
      </c>
      <c r="O47" s="698">
        <v>1.2110000000000001</v>
      </c>
      <c r="P47" s="518"/>
      <c r="Q47" s="577"/>
      <c r="R47" s="714"/>
    </row>
    <row r="48" spans="2:18" s="540" customFormat="1" ht="14.1" customHeight="1">
      <c r="B48" s="581"/>
      <c r="C48" s="582"/>
      <c r="D48" s="392">
        <v>2021</v>
      </c>
      <c r="E48" s="518">
        <f t="shared" si="12"/>
        <v>1.887</v>
      </c>
      <c r="F48" s="518">
        <f t="shared" si="12"/>
        <v>14.952</v>
      </c>
      <c r="G48" s="518" t="s">
        <v>45</v>
      </c>
      <c r="H48" s="712"/>
      <c r="I48" s="698">
        <v>1.887</v>
      </c>
      <c r="J48" s="698">
        <v>14.952</v>
      </c>
      <c r="K48" s="518" t="s">
        <v>45</v>
      </c>
      <c r="L48" s="698"/>
      <c r="M48" s="518" t="s">
        <v>45</v>
      </c>
      <c r="N48" s="518" t="s">
        <v>45</v>
      </c>
      <c r="O48" s="518" t="s">
        <v>45</v>
      </c>
      <c r="P48" s="518"/>
      <c r="Q48" s="577"/>
    </row>
    <row r="49" spans="2:17" s="540" customFormat="1" ht="14.1" customHeight="1">
      <c r="B49" s="581"/>
      <c r="C49" s="582"/>
      <c r="D49" s="392">
        <v>2022</v>
      </c>
      <c r="E49" s="518">
        <f t="shared" si="12"/>
        <v>46.692</v>
      </c>
      <c r="F49" s="518">
        <f t="shared" si="12"/>
        <v>10.15</v>
      </c>
      <c r="G49" s="518" t="s">
        <v>45</v>
      </c>
      <c r="H49" s="712"/>
      <c r="I49" s="698">
        <v>46.692</v>
      </c>
      <c r="J49" s="698">
        <v>10.15</v>
      </c>
      <c r="K49" s="518" t="s">
        <v>45</v>
      </c>
      <c r="L49" s="698"/>
      <c r="M49" s="518" t="s">
        <v>45</v>
      </c>
      <c r="N49" s="518" t="s">
        <v>45</v>
      </c>
      <c r="O49" s="518" t="s">
        <v>45</v>
      </c>
      <c r="P49" s="518"/>
      <c r="Q49" s="577"/>
    </row>
    <row r="50" spans="2:17" s="540" customFormat="1" ht="8.1" customHeight="1">
      <c r="B50" s="581"/>
      <c r="C50" s="582"/>
      <c r="D50" s="586"/>
      <c r="E50" s="518"/>
      <c r="F50" s="518"/>
      <c r="G50" s="693"/>
      <c r="H50" s="712"/>
      <c r="I50" s="518"/>
      <c r="J50" s="518"/>
      <c r="K50" s="518"/>
      <c r="L50" s="518"/>
      <c r="M50" s="518"/>
      <c r="N50" s="518"/>
      <c r="O50" s="518"/>
      <c r="P50" s="518"/>
      <c r="Q50" s="577"/>
    </row>
    <row r="51" spans="2:17" s="540" customFormat="1" ht="14.1" customHeight="1">
      <c r="B51" s="581" t="s">
        <v>297</v>
      </c>
      <c r="C51" s="582"/>
      <c r="D51" s="392">
        <v>2020</v>
      </c>
      <c r="E51" s="518" t="s">
        <v>45</v>
      </c>
      <c r="F51" s="518" t="s">
        <v>45</v>
      </c>
      <c r="G51" s="518" t="s">
        <v>45</v>
      </c>
      <c r="H51" s="712"/>
      <c r="I51" s="518" t="s">
        <v>45</v>
      </c>
      <c r="J51" s="518" t="s">
        <v>45</v>
      </c>
      <c r="K51" s="518" t="s">
        <v>45</v>
      </c>
      <c r="L51" s="698"/>
      <c r="M51" s="518" t="s">
        <v>45</v>
      </c>
      <c r="N51" s="518" t="s">
        <v>45</v>
      </c>
      <c r="O51" s="518" t="s">
        <v>45</v>
      </c>
      <c r="P51" s="518"/>
      <c r="Q51" s="577"/>
    </row>
    <row r="52" spans="2:17" s="540" customFormat="1" ht="14.1" customHeight="1">
      <c r="B52" s="581"/>
      <c r="C52" s="582"/>
      <c r="D52" s="392">
        <v>2021</v>
      </c>
      <c r="E52" s="518" t="s">
        <v>45</v>
      </c>
      <c r="F52" s="518" t="s">
        <v>45</v>
      </c>
      <c r="G52" s="518" t="s">
        <v>45</v>
      </c>
      <c r="H52" s="712"/>
      <c r="I52" s="518" t="s">
        <v>45</v>
      </c>
      <c r="J52" s="518" t="s">
        <v>45</v>
      </c>
      <c r="K52" s="518" t="s">
        <v>45</v>
      </c>
      <c r="L52" s="698"/>
      <c r="M52" s="518" t="s">
        <v>45</v>
      </c>
      <c r="N52" s="518" t="s">
        <v>45</v>
      </c>
      <c r="O52" s="518" t="s">
        <v>45</v>
      </c>
      <c r="P52" s="518"/>
      <c r="Q52" s="577"/>
    </row>
    <row r="53" spans="2:17" s="540" customFormat="1" ht="14.1" customHeight="1">
      <c r="B53" s="581"/>
      <c r="C53" s="582"/>
      <c r="D53" s="392">
        <v>2022</v>
      </c>
      <c r="E53" s="518" t="s">
        <v>45</v>
      </c>
      <c r="F53" s="697" t="s">
        <v>45</v>
      </c>
      <c r="G53" s="518" t="s">
        <v>45</v>
      </c>
      <c r="H53" s="712"/>
      <c r="I53" s="518" t="s">
        <v>45</v>
      </c>
      <c r="J53" s="518" t="s">
        <v>45</v>
      </c>
      <c r="K53" s="518" t="s">
        <v>45</v>
      </c>
      <c r="L53" s="698"/>
      <c r="M53" s="518" t="s">
        <v>45</v>
      </c>
      <c r="N53" s="518" t="s">
        <v>45</v>
      </c>
      <c r="O53" s="518" t="s">
        <v>45</v>
      </c>
      <c r="P53" s="518"/>
      <c r="Q53" s="577"/>
    </row>
    <row r="54" spans="2:17" s="540" customFormat="1" ht="8.1" customHeight="1">
      <c r="B54" s="581"/>
      <c r="C54" s="582"/>
      <c r="D54" s="586"/>
      <c r="E54" s="518"/>
      <c r="F54" s="518"/>
      <c r="G54" s="518"/>
      <c r="H54" s="712"/>
      <c r="I54" s="518"/>
      <c r="J54" s="518"/>
      <c r="K54" s="697"/>
      <c r="L54" s="518"/>
      <c r="M54" s="518"/>
      <c r="N54" s="518"/>
      <c r="O54" s="518"/>
      <c r="P54" s="518"/>
      <c r="Q54" s="577"/>
    </row>
    <row r="55" spans="2:17" s="540" customFormat="1" ht="14.1" customHeight="1">
      <c r="B55" s="581" t="s">
        <v>298</v>
      </c>
      <c r="C55" s="582"/>
      <c r="D55" s="392">
        <v>2020</v>
      </c>
      <c r="E55" s="518" t="s">
        <v>45</v>
      </c>
      <c r="F55" s="518">
        <f t="shared" ref="F55:F57" si="13">SUM(J55,N55)</f>
        <v>9.7919999999999998</v>
      </c>
      <c r="G55" s="518" t="s">
        <v>45</v>
      </c>
      <c r="H55" s="712"/>
      <c r="I55" s="518" t="s">
        <v>45</v>
      </c>
      <c r="J55" s="698">
        <v>9.7919999999999998</v>
      </c>
      <c r="K55" s="518" t="s">
        <v>45</v>
      </c>
      <c r="L55" s="698"/>
      <c r="M55" s="518" t="s">
        <v>45</v>
      </c>
      <c r="N55" s="518" t="s">
        <v>45</v>
      </c>
      <c r="O55" s="518" t="s">
        <v>45</v>
      </c>
      <c r="P55" s="518"/>
      <c r="Q55" s="577"/>
    </row>
    <row r="56" spans="2:17" s="540" customFormat="1" ht="14.1" customHeight="1">
      <c r="B56" s="581"/>
      <c r="C56" s="582"/>
      <c r="D56" s="392">
        <v>2021</v>
      </c>
      <c r="E56" s="518">
        <f t="shared" ref="E56:E57" si="14">SUM(I56,M56)</f>
        <v>1</v>
      </c>
      <c r="F56" s="518" t="s">
        <v>45</v>
      </c>
      <c r="G56" s="518" t="s">
        <v>45</v>
      </c>
      <c r="H56" s="712"/>
      <c r="I56" s="698">
        <v>1</v>
      </c>
      <c r="J56" s="518" t="s">
        <v>45</v>
      </c>
      <c r="K56" s="518" t="s">
        <v>45</v>
      </c>
      <c r="L56" s="698"/>
      <c r="M56" s="518" t="s">
        <v>45</v>
      </c>
      <c r="N56" s="518" t="s">
        <v>45</v>
      </c>
      <c r="O56" s="518" t="s">
        <v>45</v>
      </c>
      <c r="P56" s="518"/>
      <c r="Q56" s="577"/>
    </row>
    <row r="57" spans="2:17" s="540" customFormat="1" ht="14.1" customHeight="1">
      <c r="B57" s="581"/>
      <c r="C57" s="582"/>
      <c r="D57" s="392">
        <v>2022</v>
      </c>
      <c r="E57" s="518">
        <f t="shared" si="14"/>
        <v>2.06</v>
      </c>
      <c r="F57" s="518">
        <f t="shared" si="13"/>
        <v>3.1659999999999999</v>
      </c>
      <c r="G57" s="518" t="s">
        <v>45</v>
      </c>
      <c r="H57" s="712"/>
      <c r="I57" s="698">
        <v>2.06</v>
      </c>
      <c r="J57" s="698">
        <v>3.1659999999999999</v>
      </c>
      <c r="K57" s="518" t="s">
        <v>45</v>
      </c>
      <c r="L57" s="698"/>
      <c r="M57" s="518" t="s">
        <v>45</v>
      </c>
      <c r="N57" s="518" t="s">
        <v>45</v>
      </c>
      <c r="O57" s="518" t="s">
        <v>45</v>
      </c>
      <c r="P57" s="518"/>
      <c r="Q57" s="577"/>
    </row>
    <row r="58" spans="2:17" s="540" customFormat="1" ht="8.1" customHeight="1">
      <c r="B58" s="581"/>
      <c r="C58" s="582"/>
      <c r="D58" s="586"/>
      <c r="E58" s="518"/>
      <c r="F58" s="518"/>
      <c r="G58" s="693"/>
      <c r="H58" s="712"/>
      <c r="I58" s="518"/>
      <c r="J58" s="518"/>
      <c r="K58" s="518"/>
      <c r="L58" s="518"/>
      <c r="M58" s="518"/>
      <c r="N58" s="518"/>
      <c r="O58" s="518"/>
      <c r="P58" s="518"/>
      <c r="Q58" s="577"/>
    </row>
    <row r="59" spans="2:17" s="540" customFormat="1" ht="14.1" customHeight="1">
      <c r="B59" s="581" t="s">
        <v>299</v>
      </c>
      <c r="C59" s="582"/>
      <c r="D59" s="392">
        <v>2020</v>
      </c>
      <c r="E59" s="518">
        <f t="shared" ref="E59:E61" si="15">SUM(I59,M59)</f>
        <v>1.36</v>
      </c>
      <c r="F59" s="518" t="s">
        <v>45</v>
      </c>
      <c r="G59" s="699" t="s">
        <v>45</v>
      </c>
      <c r="H59" s="712"/>
      <c r="I59" s="698">
        <v>1.36</v>
      </c>
      <c r="J59" s="518" t="s">
        <v>45</v>
      </c>
      <c r="K59" s="518" t="s">
        <v>45</v>
      </c>
      <c r="L59" s="698"/>
      <c r="M59" s="518" t="s">
        <v>45</v>
      </c>
      <c r="N59" s="518" t="s">
        <v>45</v>
      </c>
      <c r="O59" s="518" t="s">
        <v>45</v>
      </c>
      <c r="P59" s="518"/>
      <c r="Q59" s="577"/>
    </row>
    <row r="60" spans="2:17" s="540" customFormat="1" ht="14.1" customHeight="1">
      <c r="B60" s="581"/>
      <c r="C60" s="582"/>
      <c r="D60" s="392">
        <v>2021</v>
      </c>
      <c r="E60" s="518" t="s">
        <v>45</v>
      </c>
      <c r="F60" s="518" t="s">
        <v>45</v>
      </c>
      <c r="G60" s="715" t="s">
        <v>45</v>
      </c>
      <c r="H60" s="712"/>
      <c r="I60" s="518" t="s">
        <v>45</v>
      </c>
      <c r="J60" s="518" t="s">
        <v>45</v>
      </c>
      <c r="K60" s="518" t="s">
        <v>45</v>
      </c>
      <c r="L60" s="698"/>
      <c r="M60" s="518" t="s">
        <v>45</v>
      </c>
      <c r="N60" s="518" t="s">
        <v>45</v>
      </c>
      <c r="O60" s="518" t="s">
        <v>45</v>
      </c>
      <c r="P60" s="518"/>
    </row>
    <row r="61" spans="2:17" s="540" customFormat="1" ht="14.1" customHeight="1">
      <c r="B61" s="581"/>
      <c r="C61" s="582"/>
      <c r="D61" s="392">
        <v>2022</v>
      </c>
      <c r="E61" s="518">
        <f t="shared" si="15"/>
        <v>1.7929999999999999</v>
      </c>
      <c r="F61" s="518" t="s">
        <v>45</v>
      </c>
      <c r="G61" s="518" t="s">
        <v>45</v>
      </c>
      <c r="H61" s="716"/>
      <c r="I61" s="698">
        <v>1.7929999999999999</v>
      </c>
      <c r="J61" s="518" t="s">
        <v>45</v>
      </c>
      <c r="K61" s="518" t="s">
        <v>45</v>
      </c>
      <c r="L61" s="698"/>
      <c r="M61" s="518" t="s">
        <v>45</v>
      </c>
      <c r="N61" s="518" t="s">
        <v>45</v>
      </c>
      <c r="O61" s="518" t="s">
        <v>45</v>
      </c>
      <c r="P61" s="518"/>
    </row>
    <row r="62" spans="2:17" s="540" customFormat="1" ht="8.1" customHeight="1">
      <c r="B62" s="581"/>
      <c r="C62" s="582"/>
      <c r="D62" s="586"/>
      <c r="E62" s="518"/>
      <c r="F62" s="518"/>
      <c r="G62" s="518"/>
      <c r="H62" s="716"/>
      <c r="I62" s="518"/>
      <c r="J62" s="518"/>
      <c r="K62" s="518"/>
      <c r="L62" s="518"/>
      <c r="M62" s="518"/>
      <c r="N62" s="518"/>
      <c r="O62" s="518"/>
      <c r="P62" s="518"/>
    </row>
    <row r="63" spans="2:17" s="540" customFormat="1" ht="14.1" customHeight="1">
      <c r="B63" s="590" t="s">
        <v>300</v>
      </c>
      <c r="C63" s="591"/>
      <c r="D63" s="392">
        <v>2020</v>
      </c>
      <c r="E63" s="518">
        <f t="shared" ref="E63:E65" si="16">SUM(I63,M63)</f>
        <v>3.085</v>
      </c>
      <c r="F63" s="518" t="s">
        <v>45</v>
      </c>
      <c r="G63" s="518" t="s">
        <v>45</v>
      </c>
      <c r="H63" s="716"/>
      <c r="I63" s="698">
        <v>3.085</v>
      </c>
      <c r="J63" s="518" t="s">
        <v>45</v>
      </c>
      <c r="K63" s="518" t="s">
        <v>45</v>
      </c>
      <c r="L63" s="698"/>
      <c r="M63" s="518" t="s">
        <v>45</v>
      </c>
      <c r="N63" s="518" t="s">
        <v>45</v>
      </c>
      <c r="O63" s="518" t="s">
        <v>45</v>
      </c>
      <c r="P63" s="592"/>
    </row>
    <row r="64" spans="2:17" s="540" customFormat="1" ht="14.1" customHeight="1">
      <c r="B64" s="590"/>
      <c r="C64" s="591"/>
      <c r="D64" s="392">
        <v>2021</v>
      </c>
      <c r="E64" s="518">
        <f t="shared" si="16"/>
        <v>2</v>
      </c>
      <c r="F64" s="518" t="s">
        <v>45</v>
      </c>
      <c r="G64" s="518" t="s">
        <v>45</v>
      </c>
      <c r="H64" s="716"/>
      <c r="I64" s="698">
        <v>2</v>
      </c>
      <c r="J64" s="518" t="s">
        <v>45</v>
      </c>
      <c r="K64" s="518" t="s">
        <v>45</v>
      </c>
      <c r="L64" s="698"/>
      <c r="M64" s="518" t="s">
        <v>45</v>
      </c>
      <c r="N64" s="518" t="s">
        <v>45</v>
      </c>
      <c r="O64" s="518" t="s">
        <v>45</v>
      </c>
      <c r="P64" s="592"/>
    </row>
    <row r="65" spans="1:17" s="540" customFormat="1" ht="14.1" customHeight="1">
      <c r="B65" s="590"/>
      <c r="C65" s="591"/>
      <c r="D65" s="392">
        <v>2022</v>
      </c>
      <c r="E65" s="518">
        <f t="shared" si="16"/>
        <v>1.306</v>
      </c>
      <c r="F65" s="518" t="s">
        <v>45</v>
      </c>
      <c r="G65" s="518" t="s">
        <v>45</v>
      </c>
      <c r="H65" s="717"/>
      <c r="I65" s="698">
        <v>1.306</v>
      </c>
      <c r="J65" s="518" t="s">
        <v>45</v>
      </c>
      <c r="K65" s="518" t="s">
        <v>45</v>
      </c>
      <c r="L65" s="698"/>
      <c r="M65" s="518" t="s">
        <v>45</v>
      </c>
      <c r="N65" s="518" t="s">
        <v>45</v>
      </c>
      <c r="O65" s="518" t="s">
        <v>45</v>
      </c>
      <c r="P65" s="592"/>
      <c r="Q65" s="515"/>
    </row>
    <row r="66" spans="1:17" s="540" customFormat="1" ht="8.1" customHeight="1">
      <c r="B66" s="590"/>
      <c r="C66" s="591"/>
      <c r="D66" s="586"/>
      <c r="E66" s="518"/>
      <c r="F66" s="518"/>
      <c r="G66" s="518"/>
      <c r="H66" s="717"/>
      <c r="I66" s="518"/>
      <c r="J66" s="518"/>
      <c r="K66" s="518"/>
      <c r="L66" s="518"/>
      <c r="M66" s="518"/>
      <c r="N66" s="518"/>
      <c r="O66" s="518"/>
      <c r="P66" s="592"/>
      <c r="Q66" s="515"/>
    </row>
    <row r="67" spans="1:17" s="540" customFormat="1" ht="14.1" customHeight="1">
      <c r="B67" s="593" t="s">
        <v>301</v>
      </c>
      <c r="C67" s="594"/>
      <c r="D67" s="392">
        <v>2020</v>
      </c>
      <c r="E67" s="518" t="s">
        <v>45</v>
      </c>
      <c r="F67" s="518">
        <f t="shared" ref="F67" si="17">SUM(J67,N67)</f>
        <v>1.048</v>
      </c>
      <c r="G67" s="518" t="s">
        <v>45</v>
      </c>
      <c r="H67" s="717"/>
      <c r="I67" s="518" t="s">
        <v>45</v>
      </c>
      <c r="J67" s="698">
        <v>1.048</v>
      </c>
      <c r="K67" s="518" t="s">
        <v>45</v>
      </c>
      <c r="L67" s="698"/>
      <c r="M67" s="518" t="s">
        <v>45</v>
      </c>
      <c r="N67" s="518" t="s">
        <v>45</v>
      </c>
      <c r="O67" s="518" t="s">
        <v>45</v>
      </c>
      <c r="P67" s="518"/>
      <c r="Q67" s="718"/>
    </row>
    <row r="68" spans="1:17" s="540" customFormat="1" ht="14.1" customHeight="1">
      <c r="B68" s="593"/>
      <c r="C68" s="594"/>
      <c r="D68" s="392">
        <v>2021</v>
      </c>
      <c r="E68" s="518" t="s">
        <v>45</v>
      </c>
      <c r="F68" s="518" t="s">
        <v>45</v>
      </c>
      <c r="G68" s="518" t="s">
        <v>45</v>
      </c>
      <c r="H68" s="717"/>
      <c r="I68" s="698">
        <v>7</v>
      </c>
      <c r="J68" s="698">
        <v>3</v>
      </c>
      <c r="K68" s="518" t="s">
        <v>45</v>
      </c>
      <c r="L68" s="698"/>
      <c r="M68" s="518" t="s">
        <v>45</v>
      </c>
      <c r="N68" s="518" t="s">
        <v>45</v>
      </c>
      <c r="O68" s="518" t="s">
        <v>45</v>
      </c>
      <c r="P68" s="518"/>
    </row>
    <row r="69" spans="1:17" s="540" customFormat="1" ht="14.1" customHeight="1">
      <c r="B69" s="593"/>
      <c r="C69" s="594"/>
      <c r="D69" s="392">
        <v>2022</v>
      </c>
      <c r="E69" s="697" t="s">
        <v>45</v>
      </c>
      <c r="F69" s="518">
        <f t="shared" ref="F69" si="18">SUM(J69,N69)</f>
        <v>1.9239999999999999</v>
      </c>
      <c r="G69" s="518" t="s">
        <v>45</v>
      </c>
      <c r="H69" s="717"/>
      <c r="I69" s="518" t="s">
        <v>45</v>
      </c>
      <c r="J69" s="698">
        <v>1.9239999999999999</v>
      </c>
      <c r="K69" s="518" t="s">
        <v>45</v>
      </c>
      <c r="L69" s="698"/>
      <c r="M69" s="518" t="s">
        <v>45</v>
      </c>
      <c r="N69" s="518" t="s">
        <v>45</v>
      </c>
      <c r="O69" s="518" t="s">
        <v>45</v>
      </c>
      <c r="P69" s="518"/>
    </row>
    <row r="70" spans="1:17" s="540" customFormat="1" ht="8.1" customHeight="1">
      <c r="B70" s="590"/>
      <c r="C70" s="591"/>
      <c r="D70" s="586"/>
      <c r="E70" s="719"/>
      <c r="F70" s="719"/>
      <c r="G70" s="693"/>
      <c r="H70" s="720"/>
      <c r="I70" s="518"/>
      <c r="J70" s="518"/>
      <c r="K70" s="518"/>
      <c r="L70" s="518"/>
      <c r="M70" s="518"/>
      <c r="N70" s="518"/>
      <c r="O70" s="518"/>
      <c r="P70" s="592"/>
      <c r="Q70" s="577"/>
    </row>
    <row r="71" spans="1:17" s="540" customFormat="1" ht="14.1" customHeight="1">
      <c r="B71" s="593" t="s">
        <v>325</v>
      </c>
      <c r="C71" s="594"/>
      <c r="D71" s="392">
        <v>2020</v>
      </c>
      <c r="E71" s="697" t="s">
        <v>45</v>
      </c>
      <c r="F71" s="697" t="s">
        <v>45</v>
      </c>
      <c r="G71" s="697" t="s">
        <v>45</v>
      </c>
      <c r="H71" s="518"/>
      <c r="I71" s="518" t="s">
        <v>45</v>
      </c>
      <c r="J71" s="698">
        <v>1.0660000000000001</v>
      </c>
      <c r="K71" s="518" t="s">
        <v>45</v>
      </c>
      <c r="L71" s="698"/>
      <c r="M71" s="518" t="s">
        <v>45</v>
      </c>
      <c r="N71" s="518" t="s">
        <v>45</v>
      </c>
      <c r="O71" s="518" t="s">
        <v>45</v>
      </c>
      <c r="P71" s="518"/>
      <c r="Q71" s="577"/>
    </row>
    <row r="72" spans="1:17" s="540" customFormat="1" ht="14.1" customHeight="1">
      <c r="B72" s="593"/>
      <c r="C72" s="594"/>
      <c r="D72" s="392">
        <v>2021</v>
      </c>
      <c r="E72" s="697" t="s">
        <v>45</v>
      </c>
      <c r="F72" s="518" t="s">
        <v>45</v>
      </c>
      <c r="G72" s="697" t="s">
        <v>45</v>
      </c>
      <c r="H72" s="697"/>
      <c r="I72" s="518" t="s">
        <v>45</v>
      </c>
      <c r="J72" s="518" t="s">
        <v>45</v>
      </c>
      <c r="K72" s="518" t="s">
        <v>45</v>
      </c>
      <c r="L72" s="698"/>
      <c r="M72" s="518" t="s">
        <v>45</v>
      </c>
      <c r="N72" s="518" t="s">
        <v>45</v>
      </c>
      <c r="O72" s="518" t="s">
        <v>45</v>
      </c>
      <c r="P72" s="518"/>
      <c r="Q72" s="577"/>
    </row>
    <row r="73" spans="1:17" s="540" customFormat="1" ht="14.1" customHeight="1">
      <c r="B73" s="593"/>
      <c r="C73" s="594"/>
      <c r="D73" s="392">
        <v>2022</v>
      </c>
      <c r="E73" s="721" t="s">
        <v>45</v>
      </c>
      <c r="F73" s="719">
        <f t="shared" ref="F73" si="19">SUM(J73,N73)</f>
        <v>3.4809999999999999</v>
      </c>
      <c r="G73" s="697" t="s">
        <v>45</v>
      </c>
      <c r="H73" s="720"/>
      <c r="I73" s="518" t="s">
        <v>45</v>
      </c>
      <c r="J73" s="698">
        <v>3.4809999999999999</v>
      </c>
      <c r="K73" s="518" t="s">
        <v>45</v>
      </c>
      <c r="L73" s="698"/>
      <c r="M73" s="518" t="s">
        <v>45</v>
      </c>
      <c r="N73" s="518" t="s">
        <v>45</v>
      </c>
      <c r="O73" s="518" t="s">
        <v>45</v>
      </c>
      <c r="P73" s="518"/>
      <c r="Q73" s="589"/>
    </row>
    <row r="74" spans="1:17" s="540" customFormat="1" ht="8.1" customHeight="1">
      <c r="B74" s="593"/>
      <c r="C74" s="594"/>
      <c r="D74" s="586"/>
      <c r="E74" s="518"/>
      <c r="F74" s="518"/>
      <c r="G74" s="518"/>
      <c r="H74" s="717"/>
      <c r="I74" s="592"/>
      <c r="J74" s="592"/>
      <c r="K74" s="592"/>
      <c r="L74" s="592"/>
      <c r="M74" s="592"/>
      <c r="N74" s="592"/>
      <c r="O74" s="592"/>
      <c r="P74" s="518"/>
    </row>
    <row r="75" spans="1:17" s="540" customFormat="1" ht="14.1" customHeight="1">
      <c r="B75" s="593" t="s">
        <v>302</v>
      </c>
      <c r="C75" s="594"/>
      <c r="D75" s="392">
        <v>2020</v>
      </c>
      <c r="E75" s="518" t="s">
        <v>45</v>
      </c>
      <c r="F75" s="518" t="s">
        <v>45</v>
      </c>
      <c r="G75" s="518" t="s">
        <v>45</v>
      </c>
      <c r="H75" s="717"/>
      <c r="I75" s="518" t="s">
        <v>45</v>
      </c>
      <c r="J75" s="518" t="s">
        <v>45</v>
      </c>
      <c r="K75" s="518" t="s">
        <v>45</v>
      </c>
      <c r="L75" s="698"/>
      <c r="M75" s="518" t="s">
        <v>45</v>
      </c>
      <c r="N75" s="518" t="s">
        <v>45</v>
      </c>
      <c r="O75" s="518" t="s">
        <v>45</v>
      </c>
      <c r="P75" s="518"/>
    </row>
    <row r="76" spans="1:17" s="540" customFormat="1" ht="14.1" customHeight="1">
      <c r="B76" s="595"/>
      <c r="C76" s="594"/>
      <c r="D76" s="392">
        <v>2021</v>
      </c>
      <c r="E76" s="518" t="s">
        <v>45</v>
      </c>
      <c r="F76" s="518" t="s">
        <v>45</v>
      </c>
      <c r="G76" s="518" t="s">
        <v>45</v>
      </c>
      <c r="H76" s="717"/>
      <c r="I76" s="698">
        <v>2</v>
      </c>
      <c r="J76" s="518" t="s">
        <v>45</v>
      </c>
      <c r="K76" s="518" t="s">
        <v>45</v>
      </c>
      <c r="L76" s="698"/>
      <c r="M76" s="518" t="s">
        <v>45</v>
      </c>
      <c r="N76" s="518" t="s">
        <v>45</v>
      </c>
      <c r="O76" s="518" t="s">
        <v>45</v>
      </c>
      <c r="P76" s="518"/>
    </row>
    <row r="77" spans="1:17" s="540" customFormat="1" ht="14.1" customHeight="1">
      <c r="B77" s="595"/>
      <c r="C77" s="594"/>
      <c r="D77" s="392">
        <v>2022</v>
      </c>
      <c r="E77" s="518" t="s">
        <v>45</v>
      </c>
      <c r="F77" s="518" t="s">
        <v>45</v>
      </c>
      <c r="G77" s="518" t="s">
        <v>45</v>
      </c>
      <c r="H77" s="713"/>
      <c r="I77" s="698">
        <v>1.175</v>
      </c>
      <c r="J77" s="698">
        <v>0.51</v>
      </c>
      <c r="K77" s="518" t="s">
        <v>45</v>
      </c>
      <c r="L77" s="698"/>
      <c r="M77" s="518" t="s">
        <v>45</v>
      </c>
      <c r="N77" s="518" t="s">
        <v>45</v>
      </c>
      <c r="O77" s="518" t="s">
        <v>45</v>
      </c>
      <c r="P77" s="518"/>
    </row>
    <row r="78" spans="1:17" ht="8.1" customHeight="1" thickBot="1">
      <c r="B78" s="595"/>
      <c r="C78" s="594"/>
      <c r="D78" s="586"/>
      <c r="E78" s="517"/>
      <c r="F78" s="517"/>
      <c r="G78" s="517"/>
      <c r="H78" s="717"/>
      <c r="I78" s="518"/>
      <c r="J78" s="518"/>
      <c r="K78" s="518"/>
      <c r="L78" s="518"/>
      <c r="M78" s="518"/>
      <c r="N78" s="518"/>
      <c r="O78" s="518"/>
      <c r="P78" s="518"/>
    </row>
    <row r="79" spans="1:17" ht="16.5" customHeight="1">
      <c r="A79" s="521"/>
      <c r="B79" s="702"/>
      <c r="C79" s="703"/>
      <c r="D79" s="722"/>
      <c r="E79" s="523"/>
      <c r="F79" s="523"/>
      <c r="G79" s="523"/>
      <c r="H79" s="703"/>
      <c r="I79" s="521"/>
      <c r="J79" s="704"/>
      <c r="K79" s="704"/>
      <c r="L79" s="704"/>
      <c r="M79" s="704"/>
      <c r="N79" s="704"/>
      <c r="O79" s="704"/>
      <c r="P79" s="704" t="s">
        <v>147</v>
      </c>
    </row>
    <row r="80" spans="1:17" ht="15" customHeight="1">
      <c r="A80" s="526"/>
      <c r="B80" s="705"/>
      <c r="C80" s="706"/>
      <c r="D80" s="723"/>
      <c r="E80" s="528"/>
      <c r="F80" s="528"/>
      <c r="G80" s="528"/>
      <c r="H80" s="706"/>
      <c r="J80" s="724"/>
      <c r="K80" s="724"/>
      <c r="L80" s="724"/>
      <c r="M80" s="724"/>
      <c r="N80" s="724"/>
      <c r="O80" s="724"/>
      <c r="P80" s="724" t="s">
        <v>303</v>
      </c>
    </row>
    <row r="81" spans="2:16" ht="16.5" customHeight="1">
      <c r="B81" s="603" t="s">
        <v>421</v>
      </c>
      <c r="C81" s="604"/>
      <c r="D81" s="392"/>
      <c r="E81" s="533"/>
      <c r="F81" s="533"/>
      <c r="G81" s="533"/>
      <c r="H81" s="604"/>
      <c r="I81" s="533"/>
      <c r="J81" s="533"/>
      <c r="K81" s="533"/>
      <c r="L81" s="533"/>
      <c r="M81" s="534"/>
      <c r="N81" s="605"/>
      <c r="O81" s="605"/>
      <c r="P81" s="605"/>
    </row>
    <row r="82" spans="2:16" ht="14.1" customHeight="1">
      <c r="B82" s="606" t="s">
        <v>312</v>
      </c>
      <c r="C82" s="604"/>
      <c r="D82" s="604"/>
      <c r="E82" s="537"/>
      <c r="F82" s="537"/>
      <c r="G82" s="537"/>
      <c r="H82" s="604"/>
      <c r="I82" s="537"/>
      <c r="J82" s="537"/>
      <c r="K82" s="537"/>
      <c r="L82" s="537"/>
      <c r="M82" s="537"/>
      <c r="N82" s="537"/>
      <c r="O82" s="537"/>
      <c r="P82" s="537"/>
    </row>
    <row r="83" spans="2:16" ht="14.1" customHeight="1">
      <c r="B83" s="607" t="s">
        <v>340</v>
      </c>
      <c r="C83" s="539"/>
      <c r="D83" s="539"/>
      <c r="E83" s="539"/>
      <c r="F83" s="539"/>
      <c r="G83" s="539"/>
      <c r="H83" s="539"/>
      <c r="I83" s="539"/>
      <c r="J83" s="539"/>
      <c r="K83" s="539"/>
      <c r="L83" s="539"/>
    </row>
  </sheetData>
  <mergeCells count="10">
    <mergeCell ref="B11:C11"/>
    <mergeCell ref="N6:O6"/>
    <mergeCell ref="N7:O7"/>
    <mergeCell ref="E9:G9"/>
    <mergeCell ref="I9:K9"/>
    <mergeCell ref="M9:O9"/>
    <mergeCell ref="B10:C10"/>
    <mergeCell ref="E10:G10"/>
    <mergeCell ref="I10:K10"/>
    <mergeCell ref="M10:O10"/>
  </mergeCells>
  <printOptions horizontalCentered="1"/>
  <pageMargins left="0.55118110236220497" right="0.55118110236220497" top="0.39370078740157499" bottom="0.39370078740157499" header="0.39370078740157499" footer="0.39370078740157499"/>
  <pageSetup paperSize="9" scale="7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F00AF-5C19-4787-99F9-F2C46FE973E9}">
  <sheetPr codeName="Sheet11">
    <tabColor rgb="FF92D050"/>
    <pageSetUpPr fitToPage="1"/>
  </sheetPr>
  <dimension ref="A1:G61"/>
  <sheetViews>
    <sheetView showGridLines="0" view="pageBreakPreview" zoomScale="90" zoomScaleNormal="100" zoomScaleSheetLayoutView="90" workbookViewId="0">
      <selection activeCell="G1" sqref="G1:G2"/>
    </sheetView>
  </sheetViews>
  <sheetFormatPr defaultColWidth="7.140625" defaultRowHeight="15"/>
  <cols>
    <col min="1" max="1" width="1" style="602" customWidth="1"/>
    <col min="2" max="2" width="13.85546875" style="602" customWidth="1"/>
    <col min="3" max="3" width="28.5703125" style="602" customWidth="1"/>
    <col min="4" max="4" width="10.42578125" style="602" customWidth="1"/>
    <col min="5" max="5" width="17.42578125" style="725" customWidth="1"/>
    <col min="6" max="6" width="28" style="602" customWidth="1"/>
    <col min="7" max="7" width="1" style="602" customWidth="1"/>
    <col min="8" max="199" width="7.140625" style="602"/>
    <col min="200" max="200" width="0.85546875" style="602" customWidth="1"/>
    <col min="201" max="201" width="16.85546875" style="602" customWidth="1"/>
    <col min="202" max="202" width="0.85546875" style="602" customWidth="1"/>
    <col min="203" max="203" width="1" style="602" customWidth="1"/>
    <col min="204" max="204" width="10.140625" style="602" customWidth="1"/>
    <col min="205" max="205" width="9.28515625" style="602" customWidth="1"/>
    <col min="206" max="206" width="8.7109375" style="602" customWidth="1"/>
    <col min="207" max="207" width="1.7109375" style="602" customWidth="1"/>
    <col min="208" max="208" width="7.28515625" style="602" customWidth="1"/>
    <col min="209" max="209" width="9.28515625" style="602" customWidth="1"/>
    <col min="210" max="210" width="8.7109375" style="602" customWidth="1"/>
    <col min="211" max="211" width="1.7109375" style="602" customWidth="1"/>
    <col min="212" max="212" width="8.7109375" style="602" customWidth="1"/>
    <col min="213" max="213" width="9.28515625" style="602" customWidth="1"/>
    <col min="214" max="214" width="8.42578125" style="602" customWidth="1"/>
    <col min="215" max="215" width="1.42578125" style="602" customWidth="1"/>
    <col min="216" max="216" width="0.5703125" style="602" customWidth="1"/>
    <col min="217" max="217" width="5.7109375" style="602" customWidth="1"/>
    <col min="218" max="218" width="16" style="602" customWidth="1"/>
    <col min="219" max="219" width="8.5703125" style="602" customWidth="1"/>
    <col min="220" max="220" width="7.5703125" style="602" customWidth="1"/>
    <col min="221" max="455" width="7.140625" style="602"/>
    <col min="456" max="456" width="0.85546875" style="602" customWidth="1"/>
    <col min="457" max="457" width="16.85546875" style="602" customWidth="1"/>
    <col min="458" max="458" width="0.85546875" style="602" customWidth="1"/>
    <col min="459" max="459" width="1" style="602" customWidth="1"/>
    <col min="460" max="460" width="10.140625" style="602" customWidth="1"/>
    <col min="461" max="461" width="9.28515625" style="602" customWidth="1"/>
    <col min="462" max="462" width="8.7109375" style="602" customWidth="1"/>
    <col min="463" max="463" width="1.7109375" style="602" customWidth="1"/>
    <col min="464" max="464" width="7.28515625" style="602" customWidth="1"/>
    <col min="465" max="465" width="9.28515625" style="602" customWidth="1"/>
    <col min="466" max="466" width="8.7109375" style="602" customWidth="1"/>
    <col min="467" max="467" width="1.7109375" style="602" customWidth="1"/>
    <col min="468" max="468" width="8.7109375" style="602" customWidth="1"/>
    <col min="469" max="469" width="9.28515625" style="602" customWidth="1"/>
    <col min="470" max="470" width="8.42578125" style="602" customWidth="1"/>
    <col min="471" max="471" width="1.42578125" style="602" customWidth="1"/>
    <col min="472" max="472" width="0.5703125" style="602" customWidth="1"/>
    <col min="473" max="473" width="5.7109375" style="602" customWidth="1"/>
    <col min="474" max="474" width="16" style="602" customWidth="1"/>
    <col min="475" max="475" width="8.5703125" style="602" customWidth="1"/>
    <col min="476" max="476" width="7.5703125" style="602" customWidth="1"/>
    <col min="477" max="711" width="7.140625" style="602"/>
    <col min="712" max="712" width="0.85546875" style="602" customWidth="1"/>
    <col min="713" max="713" width="16.85546875" style="602" customWidth="1"/>
    <col min="714" max="714" width="0.85546875" style="602" customWidth="1"/>
    <col min="715" max="715" width="1" style="602" customWidth="1"/>
    <col min="716" max="716" width="10.140625" style="602" customWidth="1"/>
    <col min="717" max="717" width="9.28515625" style="602" customWidth="1"/>
    <col min="718" max="718" width="8.7109375" style="602" customWidth="1"/>
    <col min="719" max="719" width="1.7109375" style="602" customWidth="1"/>
    <col min="720" max="720" width="7.28515625" style="602" customWidth="1"/>
    <col min="721" max="721" width="9.28515625" style="602" customWidth="1"/>
    <col min="722" max="722" width="8.7109375" style="602" customWidth="1"/>
    <col min="723" max="723" width="1.7109375" style="602" customWidth="1"/>
    <col min="724" max="724" width="8.7109375" style="602" customWidth="1"/>
    <col min="725" max="725" width="9.28515625" style="602" customWidth="1"/>
    <col min="726" max="726" width="8.42578125" style="602" customWidth="1"/>
    <col min="727" max="727" width="1.42578125" style="602" customWidth="1"/>
    <col min="728" max="728" width="0.5703125" style="602" customWidth="1"/>
    <col min="729" max="729" width="5.7109375" style="602" customWidth="1"/>
    <col min="730" max="730" width="16" style="602" customWidth="1"/>
    <col min="731" max="731" width="8.5703125" style="602" customWidth="1"/>
    <col min="732" max="732" width="7.5703125" style="602" customWidth="1"/>
    <col min="733" max="967" width="7.140625" style="602"/>
    <col min="968" max="968" width="0.85546875" style="602" customWidth="1"/>
    <col min="969" max="969" width="16.85546875" style="602" customWidth="1"/>
    <col min="970" max="970" width="0.85546875" style="602" customWidth="1"/>
    <col min="971" max="971" width="1" style="602" customWidth="1"/>
    <col min="972" max="972" width="10.140625" style="602" customWidth="1"/>
    <col min="973" max="973" width="9.28515625" style="602" customWidth="1"/>
    <col min="974" max="974" width="8.7109375" style="602" customWidth="1"/>
    <col min="975" max="975" width="1.7109375" style="602" customWidth="1"/>
    <col min="976" max="976" width="7.28515625" style="602" customWidth="1"/>
    <col min="977" max="977" width="9.28515625" style="602" customWidth="1"/>
    <col min="978" max="978" width="8.7109375" style="602" customWidth="1"/>
    <col min="979" max="979" width="1.7109375" style="602" customWidth="1"/>
    <col min="980" max="980" width="8.7109375" style="602" customWidth="1"/>
    <col min="981" max="981" width="9.28515625" style="602" customWidth="1"/>
    <col min="982" max="982" width="8.42578125" style="602" customWidth="1"/>
    <col min="983" max="983" width="1.42578125" style="602" customWidth="1"/>
    <col min="984" max="984" width="0.5703125" style="602" customWidth="1"/>
    <col min="985" max="985" width="5.7109375" style="602" customWidth="1"/>
    <col min="986" max="986" width="16" style="602" customWidth="1"/>
    <col min="987" max="987" width="8.5703125" style="602" customWidth="1"/>
    <col min="988" max="988" width="7.5703125" style="602" customWidth="1"/>
    <col min="989" max="1223" width="7.140625" style="602"/>
    <col min="1224" max="1224" width="0.85546875" style="602" customWidth="1"/>
    <col min="1225" max="1225" width="16.85546875" style="602" customWidth="1"/>
    <col min="1226" max="1226" width="0.85546875" style="602" customWidth="1"/>
    <col min="1227" max="1227" width="1" style="602" customWidth="1"/>
    <col min="1228" max="1228" width="10.140625" style="602" customWidth="1"/>
    <col min="1229" max="1229" width="9.28515625" style="602" customWidth="1"/>
    <col min="1230" max="1230" width="8.7109375" style="602" customWidth="1"/>
    <col min="1231" max="1231" width="1.7109375" style="602" customWidth="1"/>
    <col min="1232" max="1232" width="7.28515625" style="602" customWidth="1"/>
    <col min="1233" max="1233" width="9.28515625" style="602" customWidth="1"/>
    <col min="1234" max="1234" width="8.7109375" style="602" customWidth="1"/>
    <col min="1235" max="1235" width="1.7109375" style="602" customWidth="1"/>
    <col min="1236" max="1236" width="8.7109375" style="602" customWidth="1"/>
    <col min="1237" max="1237" width="9.28515625" style="602" customWidth="1"/>
    <col min="1238" max="1238" width="8.42578125" style="602" customWidth="1"/>
    <col min="1239" max="1239" width="1.42578125" style="602" customWidth="1"/>
    <col min="1240" max="1240" width="0.5703125" style="602" customWidth="1"/>
    <col min="1241" max="1241" width="5.7109375" style="602" customWidth="1"/>
    <col min="1242" max="1242" width="16" style="602" customWidth="1"/>
    <col min="1243" max="1243" width="8.5703125" style="602" customWidth="1"/>
    <col min="1244" max="1244" width="7.5703125" style="602" customWidth="1"/>
    <col min="1245" max="1479" width="7.140625" style="602"/>
    <col min="1480" max="1480" width="0.85546875" style="602" customWidth="1"/>
    <col min="1481" max="1481" width="16.85546875" style="602" customWidth="1"/>
    <col min="1482" max="1482" width="0.85546875" style="602" customWidth="1"/>
    <col min="1483" max="1483" width="1" style="602" customWidth="1"/>
    <col min="1484" max="1484" width="10.140625" style="602" customWidth="1"/>
    <col min="1485" max="1485" width="9.28515625" style="602" customWidth="1"/>
    <col min="1486" max="1486" width="8.7109375" style="602" customWidth="1"/>
    <col min="1487" max="1487" width="1.7109375" style="602" customWidth="1"/>
    <col min="1488" max="1488" width="7.28515625" style="602" customWidth="1"/>
    <col min="1489" max="1489" width="9.28515625" style="602" customWidth="1"/>
    <col min="1490" max="1490" width="8.7109375" style="602" customWidth="1"/>
    <col min="1491" max="1491" width="1.7109375" style="602" customWidth="1"/>
    <col min="1492" max="1492" width="8.7109375" style="602" customWidth="1"/>
    <col min="1493" max="1493" width="9.28515625" style="602" customWidth="1"/>
    <col min="1494" max="1494" width="8.42578125" style="602" customWidth="1"/>
    <col min="1495" max="1495" width="1.42578125" style="602" customWidth="1"/>
    <col min="1496" max="1496" width="0.5703125" style="602" customWidth="1"/>
    <col min="1497" max="1497" width="5.7109375" style="602" customWidth="1"/>
    <col min="1498" max="1498" width="16" style="602" customWidth="1"/>
    <col min="1499" max="1499" width="8.5703125" style="602" customWidth="1"/>
    <col min="1500" max="1500" width="7.5703125" style="602" customWidth="1"/>
    <col min="1501" max="1735" width="7.140625" style="602"/>
    <col min="1736" max="1736" width="0.85546875" style="602" customWidth="1"/>
    <col min="1737" max="1737" width="16.85546875" style="602" customWidth="1"/>
    <col min="1738" max="1738" width="0.85546875" style="602" customWidth="1"/>
    <col min="1739" max="1739" width="1" style="602" customWidth="1"/>
    <col min="1740" max="1740" width="10.140625" style="602" customWidth="1"/>
    <col min="1741" max="1741" width="9.28515625" style="602" customWidth="1"/>
    <col min="1742" max="1742" width="8.7109375" style="602" customWidth="1"/>
    <col min="1743" max="1743" width="1.7109375" style="602" customWidth="1"/>
    <col min="1744" max="1744" width="7.28515625" style="602" customWidth="1"/>
    <col min="1745" max="1745" width="9.28515625" style="602" customWidth="1"/>
    <col min="1746" max="1746" width="8.7109375" style="602" customWidth="1"/>
    <col min="1747" max="1747" width="1.7109375" style="602" customWidth="1"/>
    <col min="1748" max="1748" width="8.7109375" style="602" customWidth="1"/>
    <col min="1749" max="1749" width="9.28515625" style="602" customWidth="1"/>
    <col min="1750" max="1750" width="8.42578125" style="602" customWidth="1"/>
    <col min="1751" max="1751" width="1.42578125" style="602" customWidth="1"/>
    <col min="1752" max="1752" width="0.5703125" style="602" customWidth="1"/>
    <col min="1753" max="1753" width="5.7109375" style="602" customWidth="1"/>
    <col min="1754" max="1754" width="16" style="602" customWidth="1"/>
    <col min="1755" max="1755" width="8.5703125" style="602" customWidth="1"/>
    <col min="1756" max="1756" width="7.5703125" style="602" customWidth="1"/>
    <col min="1757" max="1991" width="7.140625" style="602"/>
    <col min="1992" max="1992" width="0.85546875" style="602" customWidth="1"/>
    <col min="1993" max="1993" width="16.85546875" style="602" customWidth="1"/>
    <col min="1994" max="1994" width="0.85546875" style="602" customWidth="1"/>
    <col min="1995" max="1995" width="1" style="602" customWidth="1"/>
    <col min="1996" max="1996" width="10.140625" style="602" customWidth="1"/>
    <col min="1997" max="1997" width="9.28515625" style="602" customWidth="1"/>
    <col min="1998" max="1998" width="8.7109375" style="602" customWidth="1"/>
    <col min="1999" max="1999" width="1.7109375" style="602" customWidth="1"/>
    <col min="2000" max="2000" width="7.28515625" style="602" customWidth="1"/>
    <col min="2001" max="2001" width="9.28515625" style="602" customWidth="1"/>
    <col min="2002" max="2002" width="8.7109375" style="602" customWidth="1"/>
    <col min="2003" max="2003" width="1.7109375" style="602" customWidth="1"/>
    <col min="2004" max="2004" width="8.7109375" style="602" customWidth="1"/>
    <col min="2005" max="2005" width="9.28515625" style="602" customWidth="1"/>
    <col min="2006" max="2006" width="8.42578125" style="602" customWidth="1"/>
    <col min="2007" max="2007" width="1.42578125" style="602" customWidth="1"/>
    <col min="2008" max="2008" width="0.5703125" style="602" customWidth="1"/>
    <col min="2009" max="2009" width="5.7109375" style="602" customWidth="1"/>
    <col min="2010" max="2010" width="16" style="602" customWidth="1"/>
    <col min="2011" max="2011" width="8.5703125" style="602" customWidth="1"/>
    <col min="2012" max="2012" width="7.5703125" style="602" customWidth="1"/>
    <col min="2013" max="2247" width="7.140625" style="602"/>
    <col min="2248" max="2248" width="0.85546875" style="602" customWidth="1"/>
    <col min="2249" max="2249" width="16.85546875" style="602" customWidth="1"/>
    <col min="2250" max="2250" width="0.85546875" style="602" customWidth="1"/>
    <col min="2251" max="2251" width="1" style="602" customWidth="1"/>
    <col min="2252" max="2252" width="10.140625" style="602" customWidth="1"/>
    <col min="2253" max="2253" width="9.28515625" style="602" customWidth="1"/>
    <col min="2254" max="2254" width="8.7109375" style="602" customWidth="1"/>
    <col min="2255" max="2255" width="1.7109375" style="602" customWidth="1"/>
    <col min="2256" max="2256" width="7.28515625" style="602" customWidth="1"/>
    <col min="2257" max="2257" width="9.28515625" style="602" customWidth="1"/>
    <col min="2258" max="2258" width="8.7109375" style="602" customWidth="1"/>
    <col min="2259" max="2259" width="1.7109375" style="602" customWidth="1"/>
    <col min="2260" max="2260" width="8.7109375" style="602" customWidth="1"/>
    <col min="2261" max="2261" width="9.28515625" style="602" customWidth="1"/>
    <col min="2262" max="2262" width="8.42578125" style="602" customWidth="1"/>
    <col min="2263" max="2263" width="1.42578125" style="602" customWidth="1"/>
    <col min="2264" max="2264" width="0.5703125" style="602" customWidth="1"/>
    <col min="2265" max="2265" width="5.7109375" style="602" customWidth="1"/>
    <col min="2266" max="2266" width="16" style="602" customWidth="1"/>
    <col min="2267" max="2267" width="8.5703125" style="602" customWidth="1"/>
    <col min="2268" max="2268" width="7.5703125" style="602" customWidth="1"/>
    <col min="2269" max="2503" width="7.140625" style="602"/>
    <col min="2504" max="2504" width="0.85546875" style="602" customWidth="1"/>
    <col min="2505" max="2505" width="16.85546875" style="602" customWidth="1"/>
    <col min="2506" max="2506" width="0.85546875" style="602" customWidth="1"/>
    <col min="2507" max="2507" width="1" style="602" customWidth="1"/>
    <col min="2508" max="2508" width="10.140625" style="602" customWidth="1"/>
    <col min="2509" max="2509" width="9.28515625" style="602" customWidth="1"/>
    <col min="2510" max="2510" width="8.7109375" style="602" customWidth="1"/>
    <col min="2511" max="2511" width="1.7109375" style="602" customWidth="1"/>
    <col min="2512" max="2512" width="7.28515625" style="602" customWidth="1"/>
    <col min="2513" max="2513" width="9.28515625" style="602" customWidth="1"/>
    <col min="2514" max="2514" width="8.7109375" style="602" customWidth="1"/>
    <col min="2515" max="2515" width="1.7109375" style="602" customWidth="1"/>
    <col min="2516" max="2516" width="8.7109375" style="602" customWidth="1"/>
    <col min="2517" max="2517" width="9.28515625" style="602" customWidth="1"/>
    <col min="2518" max="2518" width="8.42578125" style="602" customWidth="1"/>
    <col min="2519" max="2519" width="1.42578125" style="602" customWidth="1"/>
    <col min="2520" max="2520" width="0.5703125" style="602" customWidth="1"/>
    <col min="2521" max="2521" width="5.7109375" style="602" customWidth="1"/>
    <col min="2522" max="2522" width="16" style="602" customWidth="1"/>
    <col min="2523" max="2523" width="8.5703125" style="602" customWidth="1"/>
    <col min="2524" max="2524" width="7.5703125" style="602" customWidth="1"/>
    <col min="2525" max="2759" width="7.140625" style="602"/>
    <col min="2760" max="2760" width="0.85546875" style="602" customWidth="1"/>
    <col min="2761" max="2761" width="16.85546875" style="602" customWidth="1"/>
    <col min="2762" max="2762" width="0.85546875" style="602" customWidth="1"/>
    <col min="2763" max="2763" width="1" style="602" customWidth="1"/>
    <col min="2764" max="2764" width="10.140625" style="602" customWidth="1"/>
    <col min="2765" max="2765" width="9.28515625" style="602" customWidth="1"/>
    <col min="2766" max="2766" width="8.7109375" style="602" customWidth="1"/>
    <col min="2767" max="2767" width="1.7109375" style="602" customWidth="1"/>
    <col min="2768" max="2768" width="7.28515625" style="602" customWidth="1"/>
    <col min="2769" max="2769" width="9.28515625" style="602" customWidth="1"/>
    <col min="2770" max="2770" width="8.7109375" style="602" customWidth="1"/>
    <col min="2771" max="2771" width="1.7109375" style="602" customWidth="1"/>
    <col min="2772" max="2772" width="8.7109375" style="602" customWidth="1"/>
    <col min="2773" max="2773" width="9.28515625" style="602" customWidth="1"/>
    <col min="2774" max="2774" width="8.42578125" style="602" customWidth="1"/>
    <col min="2775" max="2775" width="1.42578125" style="602" customWidth="1"/>
    <col min="2776" max="2776" width="0.5703125" style="602" customWidth="1"/>
    <col min="2777" max="2777" width="5.7109375" style="602" customWidth="1"/>
    <col min="2778" max="2778" width="16" style="602" customWidth="1"/>
    <col min="2779" max="2779" width="8.5703125" style="602" customWidth="1"/>
    <col min="2780" max="2780" width="7.5703125" style="602" customWidth="1"/>
    <col min="2781" max="3015" width="7.140625" style="602"/>
    <col min="3016" max="3016" width="0.85546875" style="602" customWidth="1"/>
    <col min="3017" max="3017" width="16.85546875" style="602" customWidth="1"/>
    <col min="3018" max="3018" width="0.85546875" style="602" customWidth="1"/>
    <col min="3019" max="3019" width="1" style="602" customWidth="1"/>
    <col min="3020" max="3020" width="10.140625" style="602" customWidth="1"/>
    <col min="3021" max="3021" width="9.28515625" style="602" customWidth="1"/>
    <col min="3022" max="3022" width="8.7109375" style="602" customWidth="1"/>
    <col min="3023" max="3023" width="1.7109375" style="602" customWidth="1"/>
    <col min="3024" max="3024" width="7.28515625" style="602" customWidth="1"/>
    <col min="3025" max="3025" width="9.28515625" style="602" customWidth="1"/>
    <col min="3026" max="3026" width="8.7109375" style="602" customWidth="1"/>
    <col min="3027" max="3027" width="1.7109375" style="602" customWidth="1"/>
    <col min="3028" max="3028" width="8.7109375" style="602" customWidth="1"/>
    <col min="3029" max="3029" width="9.28515625" style="602" customWidth="1"/>
    <col min="3030" max="3030" width="8.42578125" style="602" customWidth="1"/>
    <col min="3031" max="3031" width="1.42578125" style="602" customWidth="1"/>
    <col min="3032" max="3032" width="0.5703125" style="602" customWidth="1"/>
    <col min="3033" max="3033" width="5.7109375" style="602" customWidth="1"/>
    <col min="3034" max="3034" width="16" style="602" customWidth="1"/>
    <col min="3035" max="3035" width="8.5703125" style="602" customWidth="1"/>
    <col min="3036" max="3036" width="7.5703125" style="602" customWidth="1"/>
    <col min="3037" max="3271" width="7.140625" style="602"/>
    <col min="3272" max="3272" width="0.85546875" style="602" customWidth="1"/>
    <col min="3273" max="3273" width="16.85546875" style="602" customWidth="1"/>
    <col min="3274" max="3274" width="0.85546875" style="602" customWidth="1"/>
    <col min="3275" max="3275" width="1" style="602" customWidth="1"/>
    <col min="3276" max="3276" width="10.140625" style="602" customWidth="1"/>
    <col min="3277" max="3277" width="9.28515625" style="602" customWidth="1"/>
    <col min="3278" max="3278" width="8.7109375" style="602" customWidth="1"/>
    <col min="3279" max="3279" width="1.7109375" style="602" customWidth="1"/>
    <col min="3280" max="3280" width="7.28515625" style="602" customWidth="1"/>
    <col min="3281" max="3281" width="9.28515625" style="602" customWidth="1"/>
    <col min="3282" max="3282" width="8.7109375" style="602" customWidth="1"/>
    <col min="3283" max="3283" width="1.7109375" style="602" customWidth="1"/>
    <col min="3284" max="3284" width="8.7109375" style="602" customWidth="1"/>
    <col min="3285" max="3285" width="9.28515625" style="602" customWidth="1"/>
    <col min="3286" max="3286" width="8.42578125" style="602" customWidth="1"/>
    <col min="3287" max="3287" width="1.42578125" style="602" customWidth="1"/>
    <col min="3288" max="3288" width="0.5703125" style="602" customWidth="1"/>
    <col min="3289" max="3289" width="5.7109375" style="602" customWidth="1"/>
    <col min="3290" max="3290" width="16" style="602" customWidth="1"/>
    <col min="3291" max="3291" width="8.5703125" style="602" customWidth="1"/>
    <col min="3292" max="3292" width="7.5703125" style="602" customWidth="1"/>
    <col min="3293" max="3527" width="7.140625" style="602"/>
    <col min="3528" max="3528" width="0.85546875" style="602" customWidth="1"/>
    <col min="3529" max="3529" width="16.85546875" style="602" customWidth="1"/>
    <col min="3530" max="3530" width="0.85546875" style="602" customWidth="1"/>
    <col min="3531" max="3531" width="1" style="602" customWidth="1"/>
    <col min="3532" max="3532" width="10.140625" style="602" customWidth="1"/>
    <col min="3533" max="3533" width="9.28515625" style="602" customWidth="1"/>
    <col min="3534" max="3534" width="8.7109375" style="602" customWidth="1"/>
    <col min="3535" max="3535" width="1.7109375" style="602" customWidth="1"/>
    <col min="3536" max="3536" width="7.28515625" style="602" customWidth="1"/>
    <col min="3537" max="3537" width="9.28515625" style="602" customWidth="1"/>
    <col min="3538" max="3538" width="8.7109375" style="602" customWidth="1"/>
    <col min="3539" max="3539" width="1.7109375" style="602" customWidth="1"/>
    <col min="3540" max="3540" width="8.7109375" style="602" customWidth="1"/>
    <col min="3541" max="3541" width="9.28515625" style="602" customWidth="1"/>
    <col min="3542" max="3542" width="8.42578125" style="602" customWidth="1"/>
    <col min="3543" max="3543" width="1.42578125" style="602" customWidth="1"/>
    <col min="3544" max="3544" width="0.5703125" style="602" customWidth="1"/>
    <col min="3545" max="3545" width="5.7109375" style="602" customWidth="1"/>
    <col min="3546" max="3546" width="16" style="602" customWidth="1"/>
    <col min="3547" max="3547" width="8.5703125" style="602" customWidth="1"/>
    <col min="3548" max="3548" width="7.5703125" style="602" customWidth="1"/>
    <col min="3549" max="3783" width="7.140625" style="602"/>
    <col min="3784" max="3784" width="0.85546875" style="602" customWidth="1"/>
    <col min="3785" max="3785" width="16.85546875" style="602" customWidth="1"/>
    <col min="3786" max="3786" width="0.85546875" style="602" customWidth="1"/>
    <col min="3787" max="3787" width="1" style="602" customWidth="1"/>
    <col min="3788" max="3788" width="10.140625" style="602" customWidth="1"/>
    <col min="3789" max="3789" width="9.28515625" style="602" customWidth="1"/>
    <col min="3790" max="3790" width="8.7109375" style="602" customWidth="1"/>
    <col min="3791" max="3791" width="1.7109375" style="602" customWidth="1"/>
    <col min="3792" max="3792" width="7.28515625" style="602" customWidth="1"/>
    <col min="3793" max="3793" width="9.28515625" style="602" customWidth="1"/>
    <col min="3794" max="3794" width="8.7109375" style="602" customWidth="1"/>
    <col min="3795" max="3795" width="1.7109375" style="602" customWidth="1"/>
    <col min="3796" max="3796" width="8.7109375" style="602" customWidth="1"/>
    <col min="3797" max="3797" width="9.28515625" style="602" customWidth="1"/>
    <col min="3798" max="3798" width="8.42578125" style="602" customWidth="1"/>
    <col min="3799" max="3799" width="1.42578125" style="602" customWidth="1"/>
    <col min="3800" max="3800" width="0.5703125" style="602" customWidth="1"/>
    <col min="3801" max="3801" width="5.7109375" style="602" customWidth="1"/>
    <col min="3802" max="3802" width="16" style="602" customWidth="1"/>
    <col min="3803" max="3803" width="8.5703125" style="602" customWidth="1"/>
    <col min="3804" max="3804" width="7.5703125" style="602" customWidth="1"/>
    <col min="3805" max="4039" width="7.140625" style="602"/>
    <col min="4040" max="4040" width="0.85546875" style="602" customWidth="1"/>
    <col min="4041" max="4041" width="16.85546875" style="602" customWidth="1"/>
    <col min="4042" max="4042" width="0.85546875" style="602" customWidth="1"/>
    <col min="4043" max="4043" width="1" style="602" customWidth="1"/>
    <col min="4044" max="4044" width="10.140625" style="602" customWidth="1"/>
    <col min="4045" max="4045" width="9.28515625" style="602" customWidth="1"/>
    <col min="4046" max="4046" width="8.7109375" style="602" customWidth="1"/>
    <col min="4047" max="4047" width="1.7109375" style="602" customWidth="1"/>
    <col min="4048" max="4048" width="7.28515625" style="602" customWidth="1"/>
    <col min="4049" max="4049" width="9.28515625" style="602" customWidth="1"/>
    <col min="4050" max="4050" width="8.7109375" style="602" customWidth="1"/>
    <col min="4051" max="4051" width="1.7109375" style="602" customWidth="1"/>
    <col min="4052" max="4052" width="8.7109375" style="602" customWidth="1"/>
    <col min="4053" max="4053" width="9.28515625" style="602" customWidth="1"/>
    <col min="4054" max="4054" width="8.42578125" style="602" customWidth="1"/>
    <col min="4055" max="4055" width="1.42578125" style="602" customWidth="1"/>
    <col min="4056" max="4056" width="0.5703125" style="602" customWidth="1"/>
    <col min="4057" max="4057" width="5.7109375" style="602" customWidth="1"/>
    <col min="4058" max="4058" width="16" style="602" customWidth="1"/>
    <col min="4059" max="4059" width="8.5703125" style="602" customWidth="1"/>
    <col min="4060" max="4060" width="7.5703125" style="602" customWidth="1"/>
    <col min="4061" max="4295" width="7.140625" style="602"/>
    <col min="4296" max="4296" width="0.85546875" style="602" customWidth="1"/>
    <col min="4297" max="4297" width="16.85546875" style="602" customWidth="1"/>
    <col min="4298" max="4298" width="0.85546875" style="602" customWidth="1"/>
    <col min="4299" max="4299" width="1" style="602" customWidth="1"/>
    <col min="4300" max="4300" width="10.140625" style="602" customWidth="1"/>
    <col min="4301" max="4301" width="9.28515625" style="602" customWidth="1"/>
    <col min="4302" max="4302" width="8.7109375" style="602" customWidth="1"/>
    <col min="4303" max="4303" width="1.7109375" style="602" customWidth="1"/>
    <col min="4304" max="4304" width="7.28515625" style="602" customWidth="1"/>
    <col min="4305" max="4305" width="9.28515625" style="602" customWidth="1"/>
    <col min="4306" max="4306" width="8.7109375" style="602" customWidth="1"/>
    <col min="4307" max="4307" width="1.7109375" style="602" customWidth="1"/>
    <col min="4308" max="4308" width="8.7109375" style="602" customWidth="1"/>
    <col min="4309" max="4309" width="9.28515625" style="602" customWidth="1"/>
    <col min="4310" max="4310" width="8.42578125" style="602" customWidth="1"/>
    <col min="4311" max="4311" width="1.42578125" style="602" customWidth="1"/>
    <col min="4312" max="4312" width="0.5703125" style="602" customWidth="1"/>
    <col min="4313" max="4313" width="5.7109375" style="602" customWidth="1"/>
    <col min="4314" max="4314" width="16" style="602" customWidth="1"/>
    <col min="4315" max="4315" width="8.5703125" style="602" customWidth="1"/>
    <col min="4316" max="4316" width="7.5703125" style="602" customWidth="1"/>
    <col min="4317" max="4551" width="7.140625" style="602"/>
    <col min="4552" max="4552" width="0.85546875" style="602" customWidth="1"/>
    <col min="4553" max="4553" width="16.85546875" style="602" customWidth="1"/>
    <col min="4554" max="4554" width="0.85546875" style="602" customWidth="1"/>
    <col min="4555" max="4555" width="1" style="602" customWidth="1"/>
    <col min="4556" max="4556" width="10.140625" style="602" customWidth="1"/>
    <col min="4557" max="4557" width="9.28515625" style="602" customWidth="1"/>
    <col min="4558" max="4558" width="8.7109375" style="602" customWidth="1"/>
    <col min="4559" max="4559" width="1.7109375" style="602" customWidth="1"/>
    <col min="4560" max="4560" width="7.28515625" style="602" customWidth="1"/>
    <col min="4561" max="4561" width="9.28515625" style="602" customWidth="1"/>
    <col min="4562" max="4562" width="8.7109375" style="602" customWidth="1"/>
    <col min="4563" max="4563" width="1.7109375" style="602" customWidth="1"/>
    <col min="4564" max="4564" width="8.7109375" style="602" customWidth="1"/>
    <col min="4565" max="4565" width="9.28515625" style="602" customWidth="1"/>
    <col min="4566" max="4566" width="8.42578125" style="602" customWidth="1"/>
    <col min="4567" max="4567" width="1.42578125" style="602" customWidth="1"/>
    <col min="4568" max="4568" width="0.5703125" style="602" customWidth="1"/>
    <col min="4569" max="4569" width="5.7109375" style="602" customWidth="1"/>
    <col min="4570" max="4570" width="16" style="602" customWidth="1"/>
    <col min="4571" max="4571" width="8.5703125" style="602" customWidth="1"/>
    <col min="4572" max="4572" width="7.5703125" style="602" customWidth="1"/>
    <col min="4573" max="4807" width="7.140625" style="602"/>
    <col min="4808" max="4808" width="0.85546875" style="602" customWidth="1"/>
    <col min="4809" max="4809" width="16.85546875" style="602" customWidth="1"/>
    <col min="4810" max="4810" width="0.85546875" style="602" customWidth="1"/>
    <col min="4811" max="4811" width="1" style="602" customWidth="1"/>
    <col min="4812" max="4812" width="10.140625" style="602" customWidth="1"/>
    <col min="4813" max="4813" width="9.28515625" style="602" customWidth="1"/>
    <col min="4814" max="4814" width="8.7109375" style="602" customWidth="1"/>
    <col min="4815" max="4815" width="1.7109375" style="602" customWidth="1"/>
    <col min="4816" max="4816" width="7.28515625" style="602" customWidth="1"/>
    <col min="4817" max="4817" width="9.28515625" style="602" customWidth="1"/>
    <col min="4818" max="4818" width="8.7109375" style="602" customWidth="1"/>
    <col min="4819" max="4819" width="1.7109375" style="602" customWidth="1"/>
    <col min="4820" max="4820" width="8.7109375" style="602" customWidth="1"/>
    <col min="4821" max="4821" width="9.28515625" style="602" customWidth="1"/>
    <col min="4822" max="4822" width="8.42578125" style="602" customWidth="1"/>
    <col min="4823" max="4823" width="1.42578125" style="602" customWidth="1"/>
    <col min="4824" max="4824" width="0.5703125" style="602" customWidth="1"/>
    <col min="4825" max="4825" width="5.7109375" style="602" customWidth="1"/>
    <col min="4826" max="4826" width="16" style="602" customWidth="1"/>
    <col min="4827" max="4827" width="8.5703125" style="602" customWidth="1"/>
    <col min="4828" max="4828" width="7.5703125" style="602" customWidth="1"/>
    <col min="4829" max="5063" width="7.140625" style="602"/>
    <col min="5064" max="5064" width="0.85546875" style="602" customWidth="1"/>
    <col min="5065" max="5065" width="16.85546875" style="602" customWidth="1"/>
    <col min="5066" max="5066" width="0.85546875" style="602" customWidth="1"/>
    <col min="5067" max="5067" width="1" style="602" customWidth="1"/>
    <col min="5068" max="5068" width="10.140625" style="602" customWidth="1"/>
    <col min="5069" max="5069" width="9.28515625" style="602" customWidth="1"/>
    <col min="5070" max="5070" width="8.7109375" style="602" customWidth="1"/>
    <col min="5071" max="5071" width="1.7109375" style="602" customWidth="1"/>
    <col min="5072" max="5072" width="7.28515625" style="602" customWidth="1"/>
    <col min="5073" max="5073" width="9.28515625" style="602" customWidth="1"/>
    <col min="5074" max="5074" width="8.7109375" style="602" customWidth="1"/>
    <col min="5075" max="5075" width="1.7109375" style="602" customWidth="1"/>
    <col min="5076" max="5076" width="8.7109375" style="602" customWidth="1"/>
    <col min="5077" max="5077" width="9.28515625" style="602" customWidth="1"/>
    <col min="5078" max="5078" width="8.42578125" style="602" customWidth="1"/>
    <col min="5079" max="5079" width="1.42578125" style="602" customWidth="1"/>
    <col min="5080" max="5080" width="0.5703125" style="602" customWidth="1"/>
    <col min="5081" max="5081" width="5.7109375" style="602" customWidth="1"/>
    <col min="5082" max="5082" width="16" style="602" customWidth="1"/>
    <col min="5083" max="5083" width="8.5703125" style="602" customWidth="1"/>
    <col min="5084" max="5084" width="7.5703125" style="602" customWidth="1"/>
    <col min="5085" max="5319" width="7.140625" style="602"/>
    <col min="5320" max="5320" width="0.85546875" style="602" customWidth="1"/>
    <col min="5321" max="5321" width="16.85546875" style="602" customWidth="1"/>
    <col min="5322" max="5322" width="0.85546875" style="602" customWidth="1"/>
    <col min="5323" max="5323" width="1" style="602" customWidth="1"/>
    <col min="5324" max="5324" width="10.140625" style="602" customWidth="1"/>
    <col min="5325" max="5325" width="9.28515625" style="602" customWidth="1"/>
    <col min="5326" max="5326" width="8.7109375" style="602" customWidth="1"/>
    <col min="5327" max="5327" width="1.7109375" style="602" customWidth="1"/>
    <col min="5328" max="5328" width="7.28515625" style="602" customWidth="1"/>
    <col min="5329" max="5329" width="9.28515625" style="602" customWidth="1"/>
    <col min="5330" max="5330" width="8.7109375" style="602" customWidth="1"/>
    <col min="5331" max="5331" width="1.7109375" style="602" customWidth="1"/>
    <col min="5332" max="5332" width="8.7109375" style="602" customWidth="1"/>
    <col min="5333" max="5333" width="9.28515625" style="602" customWidth="1"/>
    <col min="5334" max="5334" width="8.42578125" style="602" customWidth="1"/>
    <col min="5335" max="5335" width="1.42578125" style="602" customWidth="1"/>
    <col min="5336" max="5336" width="0.5703125" style="602" customWidth="1"/>
    <col min="5337" max="5337" width="5.7109375" style="602" customWidth="1"/>
    <col min="5338" max="5338" width="16" style="602" customWidth="1"/>
    <col min="5339" max="5339" width="8.5703125" style="602" customWidth="1"/>
    <col min="5340" max="5340" width="7.5703125" style="602" customWidth="1"/>
    <col min="5341" max="5575" width="7.140625" style="602"/>
    <col min="5576" max="5576" width="0.85546875" style="602" customWidth="1"/>
    <col min="5577" max="5577" width="16.85546875" style="602" customWidth="1"/>
    <col min="5578" max="5578" width="0.85546875" style="602" customWidth="1"/>
    <col min="5579" max="5579" width="1" style="602" customWidth="1"/>
    <col min="5580" max="5580" width="10.140625" style="602" customWidth="1"/>
    <col min="5581" max="5581" width="9.28515625" style="602" customWidth="1"/>
    <col min="5582" max="5582" width="8.7109375" style="602" customWidth="1"/>
    <col min="5583" max="5583" width="1.7109375" style="602" customWidth="1"/>
    <col min="5584" max="5584" width="7.28515625" style="602" customWidth="1"/>
    <col min="5585" max="5585" width="9.28515625" style="602" customWidth="1"/>
    <col min="5586" max="5586" width="8.7109375" style="602" customWidth="1"/>
    <col min="5587" max="5587" width="1.7109375" style="602" customWidth="1"/>
    <col min="5588" max="5588" width="8.7109375" style="602" customWidth="1"/>
    <col min="5589" max="5589" width="9.28515625" style="602" customWidth="1"/>
    <col min="5590" max="5590" width="8.42578125" style="602" customWidth="1"/>
    <col min="5591" max="5591" width="1.42578125" style="602" customWidth="1"/>
    <col min="5592" max="5592" width="0.5703125" style="602" customWidth="1"/>
    <col min="5593" max="5593" width="5.7109375" style="602" customWidth="1"/>
    <col min="5594" max="5594" width="16" style="602" customWidth="1"/>
    <col min="5595" max="5595" width="8.5703125" style="602" customWidth="1"/>
    <col min="5596" max="5596" width="7.5703125" style="602" customWidth="1"/>
    <col min="5597" max="5831" width="7.140625" style="602"/>
    <col min="5832" max="5832" width="0.85546875" style="602" customWidth="1"/>
    <col min="5833" max="5833" width="16.85546875" style="602" customWidth="1"/>
    <col min="5834" max="5834" width="0.85546875" style="602" customWidth="1"/>
    <col min="5835" max="5835" width="1" style="602" customWidth="1"/>
    <col min="5836" max="5836" width="10.140625" style="602" customWidth="1"/>
    <col min="5837" max="5837" width="9.28515625" style="602" customWidth="1"/>
    <col min="5838" max="5838" width="8.7109375" style="602" customWidth="1"/>
    <col min="5839" max="5839" width="1.7109375" style="602" customWidth="1"/>
    <col min="5840" max="5840" width="7.28515625" style="602" customWidth="1"/>
    <col min="5841" max="5841" width="9.28515625" style="602" customWidth="1"/>
    <col min="5842" max="5842" width="8.7109375" style="602" customWidth="1"/>
    <col min="5843" max="5843" width="1.7109375" style="602" customWidth="1"/>
    <col min="5844" max="5844" width="8.7109375" style="602" customWidth="1"/>
    <col min="5845" max="5845" width="9.28515625" style="602" customWidth="1"/>
    <col min="5846" max="5846" width="8.42578125" style="602" customWidth="1"/>
    <col min="5847" max="5847" width="1.42578125" style="602" customWidth="1"/>
    <col min="5848" max="5848" width="0.5703125" style="602" customWidth="1"/>
    <col min="5849" max="5849" width="5.7109375" style="602" customWidth="1"/>
    <col min="5850" max="5850" width="16" style="602" customWidth="1"/>
    <col min="5851" max="5851" width="8.5703125" style="602" customWidth="1"/>
    <col min="5852" max="5852" width="7.5703125" style="602" customWidth="1"/>
    <col min="5853" max="6087" width="7.140625" style="602"/>
    <col min="6088" max="6088" width="0.85546875" style="602" customWidth="1"/>
    <col min="6089" max="6089" width="16.85546875" style="602" customWidth="1"/>
    <col min="6090" max="6090" width="0.85546875" style="602" customWidth="1"/>
    <col min="6091" max="6091" width="1" style="602" customWidth="1"/>
    <col min="6092" max="6092" width="10.140625" style="602" customWidth="1"/>
    <col min="6093" max="6093" width="9.28515625" style="602" customWidth="1"/>
    <col min="6094" max="6094" width="8.7109375" style="602" customWidth="1"/>
    <col min="6095" max="6095" width="1.7109375" style="602" customWidth="1"/>
    <col min="6096" max="6096" width="7.28515625" style="602" customWidth="1"/>
    <col min="6097" max="6097" width="9.28515625" style="602" customWidth="1"/>
    <col min="6098" max="6098" width="8.7109375" style="602" customWidth="1"/>
    <col min="6099" max="6099" width="1.7109375" style="602" customWidth="1"/>
    <col min="6100" max="6100" width="8.7109375" style="602" customWidth="1"/>
    <col min="6101" max="6101" width="9.28515625" style="602" customWidth="1"/>
    <col min="6102" max="6102" width="8.42578125" style="602" customWidth="1"/>
    <col min="6103" max="6103" width="1.42578125" style="602" customWidth="1"/>
    <col min="6104" max="6104" width="0.5703125" style="602" customWidth="1"/>
    <col min="6105" max="6105" width="5.7109375" style="602" customWidth="1"/>
    <col min="6106" max="6106" width="16" style="602" customWidth="1"/>
    <col min="6107" max="6107" width="8.5703125" style="602" customWidth="1"/>
    <col min="6108" max="6108" width="7.5703125" style="602" customWidth="1"/>
    <col min="6109" max="6343" width="7.140625" style="602"/>
    <col min="6344" max="6344" width="0.85546875" style="602" customWidth="1"/>
    <col min="6345" max="6345" width="16.85546875" style="602" customWidth="1"/>
    <col min="6346" max="6346" width="0.85546875" style="602" customWidth="1"/>
    <col min="6347" max="6347" width="1" style="602" customWidth="1"/>
    <col min="6348" max="6348" width="10.140625" style="602" customWidth="1"/>
    <col min="6349" max="6349" width="9.28515625" style="602" customWidth="1"/>
    <col min="6350" max="6350" width="8.7109375" style="602" customWidth="1"/>
    <col min="6351" max="6351" width="1.7109375" style="602" customWidth="1"/>
    <col min="6352" max="6352" width="7.28515625" style="602" customWidth="1"/>
    <col min="6353" max="6353" width="9.28515625" style="602" customWidth="1"/>
    <col min="6354" max="6354" width="8.7109375" style="602" customWidth="1"/>
    <col min="6355" max="6355" width="1.7109375" style="602" customWidth="1"/>
    <col min="6356" max="6356" width="8.7109375" style="602" customWidth="1"/>
    <col min="6357" max="6357" width="9.28515625" style="602" customWidth="1"/>
    <col min="6358" max="6358" width="8.42578125" style="602" customWidth="1"/>
    <col min="6359" max="6359" width="1.42578125" style="602" customWidth="1"/>
    <col min="6360" max="6360" width="0.5703125" style="602" customWidth="1"/>
    <col min="6361" max="6361" width="5.7109375" style="602" customWidth="1"/>
    <col min="6362" max="6362" width="16" style="602" customWidth="1"/>
    <col min="6363" max="6363" width="8.5703125" style="602" customWidth="1"/>
    <col min="6364" max="6364" width="7.5703125" style="602" customWidth="1"/>
    <col min="6365" max="6599" width="7.140625" style="602"/>
    <col min="6600" max="6600" width="0.85546875" style="602" customWidth="1"/>
    <col min="6601" max="6601" width="16.85546875" style="602" customWidth="1"/>
    <col min="6602" max="6602" width="0.85546875" style="602" customWidth="1"/>
    <col min="6603" max="6603" width="1" style="602" customWidth="1"/>
    <col min="6604" max="6604" width="10.140625" style="602" customWidth="1"/>
    <col min="6605" max="6605" width="9.28515625" style="602" customWidth="1"/>
    <col min="6606" max="6606" width="8.7109375" style="602" customWidth="1"/>
    <col min="6607" max="6607" width="1.7109375" style="602" customWidth="1"/>
    <col min="6608" max="6608" width="7.28515625" style="602" customWidth="1"/>
    <col min="6609" max="6609" width="9.28515625" style="602" customWidth="1"/>
    <col min="6610" max="6610" width="8.7109375" style="602" customWidth="1"/>
    <col min="6611" max="6611" width="1.7109375" style="602" customWidth="1"/>
    <col min="6612" max="6612" width="8.7109375" style="602" customWidth="1"/>
    <col min="6613" max="6613" width="9.28515625" style="602" customWidth="1"/>
    <col min="6614" max="6614" width="8.42578125" style="602" customWidth="1"/>
    <col min="6615" max="6615" width="1.42578125" style="602" customWidth="1"/>
    <col min="6616" max="6616" width="0.5703125" style="602" customWidth="1"/>
    <col min="6617" max="6617" width="5.7109375" style="602" customWidth="1"/>
    <col min="6618" max="6618" width="16" style="602" customWidth="1"/>
    <col min="6619" max="6619" width="8.5703125" style="602" customWidth="1"/>
    <col min="6620" max="6620" width="7.5703125" style="602" customWidth="1"/>
    <col min="6621" max="6855" width="7.140625" style="602"/>
    <col min="6856" max="6856" width="0.85546875" style="602" customWidth="1"/>
    <col min="6857" max="6857" width="16.85546875" style="602" customWidth="1"/>
    <col min="6858" max="6858" width="0.85546875" style="602" customWidth="1"/>
    <col min="6859" max="6859" width="1" style="602" customWidth="1"/>
    <col min="6860" max="6860" width="10.140625" style="602" customWidth="1"/>
    <col min="6861" max="6861" width="9.28515625" style="602" customWidth="1"/>
    <col min="6862" max="6862" width="8.7109375" style="602" customWidth="1"/>
    <col min="6863" max="6863" width="1.7109375" style="602" customWidth="1"/>
    <col min="6864" max="6864" width="7.28515625" style="602" customWidth="1"/>
    <col min="6865" max="6865" width="9.28515625" style="602" customWidth="1"/>
    <col min="6866" max="6866" width="8.7109375" style="602" customWidth="1"/>
    <col min="6867" max="6867" width="1.7109375" style="602" customWidth="1"/>
    <col min="6868" max="6868" width="8.7109375" style="602" customWidth="1"/>
    <col min="6869" max="6869" width="9.28515625" style="602" customWidth="1"/>
    <col min="6870" max="6870" width="8.42578125" style="602" customWidth="1"/>
    <col min="6871" max="6871" width="1.42578125" style="602" customWidth="1"/>
    <col min="6872" max="6872" width="0.5703125" style="602" customWidth="1"/>
    <col min="6873" max="6873" width="5.7109375" style="602" customWidth="1"/>
    <col min="6874" max="6874" width="16" style="602" customWidth="1"/>
    <col min="6875" max="6875" width="8.5703125" style="602" customWidth="1"/>
    <col min="6876" max="6876" width="7.5703125" style="602" customWidth="1"/>
    <col min="6877" max="7111" width="7.140625" style="602"/>
    <col min="7112" max="7112" width="0.85546875" style="602" customWidth="1"/>
    <col min="7113" max="7113" width="16.85546875" style="602" customWidth="1"/>
    <col min="7114" max="7114" width="0.85546875" style="602" customWidth="1"/>
    <col min="7115" max="7115" width="1" style="602" customWidth="1"/>
    <col min="7116" max="7116" width="10.140625" style="602" customWidth="1"/>
    <col min="7117" max="7117" width="9.28515625" style="602" customWidth="1"/>
    <col min="7118" max="7118" width="8.7109375" style="602" customWidth="1"/>
    <col min="7119" max="7119" width="1.7109375" style="602" customWidth="1"/>
    <col min="7120" max="7120" width="7.28515625" style="602" customWidth="1"/>
    <col min="7121" max="7121" width="9.28515625" style="602" customWidth="1"/>
    <col min="7122" max="7122" width="8.7109375" style="602" customWidth="1"/>
    <col min="7123" max="7123" width="1.7109375" style="602" customWidth="1"/>
    <col min="7124" max="7124" width="8.7109375" style="602" customWidth="1"/>
    <col min="7125" max="7125" width="9.28515625" style="602" customWidth="1"/>
    <col min="7126" max="7126" width="8.42578125" style="602" customWidth="1"/>
    <col min="7127" max="7127" width="1.42578125" style="602" customWidth="1"/>
    <col min="7128" max="7128" width="0.5703125" style="602" customWidth="1"/>
    <col min="7129" max="7129" width="5.7109375" style="602" customWidth="1"/>
    <col min="7130" max="7130" width="16" style="602" customWidth="1"/>
    <col min="7131" max="7131" width="8.5703125" style="602" customWidth="1"/>
    <col min="7132" max="7132" width="7.5703125" style="602" customWidth="1"/>
    <col min="7133" max="7367" width="7.140625" style="602"/>
    <col min="7368" max="7368" width="0.85546875" style="602" customWidth="1"/>
    <col min="7369" max="7369" width="16.85546875" style="602" customWidth="1"/>
    <col min="7370" max="7370" width="0.85546875" style="602" customWidth="1"/>
    <col min="7371" max="7371" width="1" style="602" customWidth="1"/>
    <col min="7372" max="7372" width="10.140625" style="602" customWidth="1"/>
    <col min="7373" max="7373" width="9.28515625" style="602" customWidth="1"/>
    <col min="7374" max="7374" width="8.7109375" style="602" customWidth="1"/>
    <col min="7375" max="7375" width="1.7109375" style="602" customWidth="1"/>
    <col min="7376" max="7376" width="7.28515625" style="602" customWidth="1"/>
    <col min="7377" max="7377" width="9.28515625" style="602" customWidth="1"/>
    <col min="7378" max="7378" width="8.7109375" style="602" customWidth="1"/>
    <col min="7379" max="7379" width="1.7109375" style="602" customWidth="1"/>
    <col min="7380" max="7380" width="8.7109375" style="602" customWidth="1"/>
    <col min="7381" max="7381" width="9.28515625" style="602" customWidth="1"/>
    <col min="7382" max="7382" width="8.42578125" style="602" customWidth="1"/>
    <col min="7383" max="7383" width="1.42578125" style="602" customWidth="1"/>
    <col min="7384" max="7384" width="0.5703125" style="602" customWidth="1"/>
    <col min="7385" max="7385" width="5.7109375" style="602" customWidth="1"/>
    <col min="7386" max="7386" width="16" style="602" customWidth="1"/>
    <col min="7387" max="7387" width="8.5703125" style="602" customWidth="1"/>
    <col min="7388" max="7388" width="7.5703125" style="602" customWidth="1"/>
    <col min="7389" max="7623" width="7.140625" style="602"/>
    <col min="7624" max="7624" width="0.85546875" style="602" customWidth="1"/>
    <col min="7625" max="7625" width="16.85546875" style="602" customWidth="1"/>
    <col min="7626" max="7626" width="0.85546875" style="602" customWidth="1"/>
    <col min="7627" max="7627" width="1" style="602" customWidth="1"/>
    <col min="7628" max="7628" width="10.140625" style="602" customWidth="1"/>
    <col min="7629" max="7629" width="9.28515625" style="602" customWidth="1"/>
    <col min="7630" max="7630" width="8.7109375" style="602" customWidth="1"/>
    <col min="7631" max="7631" width="1.7109375" style="602" customWidth="1"/>
    <col min="7632" max="7632" width="7.28515625" style="602" customWidth="1"/>
    <col min="7633" max="7633" width="9.28515625" style="602" customWidth="1"/>
    <col min="7634" max="7634" width="8.7109375" style="602" customWidth="1"/>
    <col min="7635" max="7635" width="1.7109375" style="602" customWidth="1"/>
    <col min="7636" max="7636" width="8.7109375" style="602" customWidth="1"/>
    <col min="7637" max="7637" width="9.28515625" style="602" customWidth="1"/>
    <col min="7638" max="7638" width="8.42578125" style="602" customWidth="1"/>
    <col min="7639" max="7639" width="1.42578125" style="602" customWidth="1"/>
    <col min="7640" max="7640" width="0.5703125" style="602" customWidth="1"/>
    <col min="7641" max="7641" width="5.7109375" style="602" customWidth="1"/>
    <col min="7642" max="7642" width="16" style="602" customWidth="1"/>
    <col min="7643" max="7643" width="8.5703125" style="602" customWidth="1"/>
    <col min="7644" max="7644" width="7.5703125" style="602" customWidth="1"/>
    <col min="7645" max="7879" width="7.140625" style="602"/>
    <col min="7880" max="7880" width="0.85546875" style="602" customWidth="1"/>
    <col min="7881" max="7881" width="16.85546875" style="602" customWidth="1"/>
    <col min="7882" max="7882" width="0.85546875" style="602" customWidth="1"/>
    <col min="7883" max="7883" width="1" style="602" customWidth="1"/>
    <col min="7884" max="7884" width="10.140625" style="602" customWidth="1"/>
    <col min="7885" max="7885" width="9.28515625" style="602" customWidth="1"/>
    <col min="7886" max="7886" width="8.7109375" style="602" customWidth="1"/>
    <col min="7887" max="7887" width="1.7109375" style="602" customWidth="1"/>
    <col min="7888" max="7888" width="7.28515625" style="602" customWidth="1"/>
    <col min="7889" max="7889" width="9.28515625" style="602" customWidth="1"/>
    <col min="7890" max="7890" width="8.7109375" style="602" customWidth="1"/>
    <col min="7891" max="7891" width="1.7109375" style="602" customWidth="1"/>
    <col min="7892" max="7892" width="8.7109375" style="602" customWidth="1"/>
    <col min="7893" max="7893" width="9.28515625" style="602" customWidth="1"/>
    <col min="7894" max="7894" width="8.42578125" style="602" customWidth="1"/>
    <col min="7895" max="7895" width="1.42578125" style="602" customWidth="1"/>
    <col min="7896" max="7896" width="0.5703125" style="602" customWidth="1"/>
    <col min="7897" max="7897" width="5.7109375" style="602" customWidth="1"/>
    <col min="7898" max="7898" width="16" style="602" customWidth="1"/>
    <col min="7899" max="7899" width="8.5703125" style="602" customWidth="1"/>
    <col min="7900" max="7900" width="7.5703125" style="602" customWidth="1"/>
    <col min="7901" max="8135" width="7.140625" style="602"/>
    <col min="8136" max="8136" width="0.85546875" style="602" customWidth="1"/>
    <col min="8137" max="8137" width="16.85546875" style="602" customWidth="1"/>
    <col min="8138" max="8138" width="0.85546875" style="602" customWidth="1"/>
    <col min="8139" max="8139" width="1" style="602" customWidth="1"/>
    <col min="8140" max="8140" width="10.140625" style="602" customWidth="1"/>
    <col min="8141" max="8141" width="9.28515625" style="602" customWidth="1"/>
    <col min="8142" max="8142" width="8.7109375" style="602" customWidth="1"/>
    <col min="8143" max="8143" width="1.7109375" style="602" customWidth="1"/>
    <col min="8144" max="8144" width="7.28515625" style="602" customWidth="1"/>
    <col min="8145" max="8145" width="9.28515625" style="602" customWidth="1"/>
    <col min="8146" max="8146" width="8.7109375" style="602" customWidth="1"/>
    <col min="8147" max="8147" width="1.7109375" style="602" customWidth="1"/>
    <col min="8148" max="8148" width="8.7109375" style="602" customWidth="1"/>
    <col min="8149" max="8149" width="9.28515625" style="602" customWidth="1"/>
    <col min="8150" max="8150" width="8.42578125" style="602" customWidth="1"/>
    <col min="8151" max="8151" width="1.42578125" style="602" customWidth="1"/>
    <col min="8152" max="8152" width="0.5703125" style="602" customWidth="1"/>
    <col min="8153" max="8153" width="5.7109375" style="602" customWidth="1"/>
    <col min="8154" max="8154" width="16" style="602" customWidth="1"/>
    <col min="8155" max="8155" width="8.5703125" style="602" customWidth="1"/>
    <col min="8156" max="8156" width="7.5703125" style="602" customWidth="1"/>
    <col min="8157" max="8391" width="7.140625" style="602"/>
    <col min="8392" max="8392" width="0.85546875" style="602" customWidth="1"/>
    <col min="8393" max="8393" width="16.85546875" style="602" customWidth="1"/>
    <col min="8394" max="8394" width="0.85546875" style="602" customWidth="1"/>
    <col min="8395" max="8395" width="1" style="602" customWidth="1"/>
    <col min="8396" max="8396" width="10.140625" style="602" customWidth="1"/>
    <col min="8397" max="8397" width="9.28515625" style="602" customWidth="1"/>
    <col min="8398" max="8398" width="8.7109375" style="602" customWidth="1"/>
    <col min="8399" max="8399" width="1.7109375" style="602" customWidth="1"/>
    <col min="8400" max="8400" width="7.28515625" style="602" customWidth="1"/>
    <col min="8401" max="8401" width="9.28515625" style="602" customWidth="1"/>
    <col min="8402" max="8402" width="8.7109375" style="602" customWidth="1"/>
    <col min="8403" max="8403" width="1.7109375" style="602" customWidth="1"/>
    <col min="8404" max="8404" width="8.7109375" style="602" customWidth="1"/>
    <col min="8405" max="8405" width="9.28515625" style="602" customWidth="1"/>
    <col min="8406" max="8406" width="8.42578125" style="602" customWidth="1"/>
    <col min="8407" max="8407" width="1.42578125" style="602" customWidth="1"/>
    <col min="8408" max="8408" width="0.5703125" style="602" customWidth="1"/>
    <col min="8409" max="8409" width="5.7109375" style="602" customWidth="1"/>
    <col min="8410" max="8410" width="16" style="602" customWidth="1"/>
    <col min="8411" max="8411" width="8.5703125" style="602" customWidth="1"/>
    <col min="8412" max="8412" width="7.5703125" style="602" customWidth="1"/>
    <col min="8413" max="8647" width="7.140625" style="602"/>
    <col min="8648" max="8648" width="0.85546875" style="602" customWidth="1"/>
    <col min="8649" max="8649" width="16.85546875" style="602" customWidth="1"/>
    <col min="8650" max="8650" width="0.85546875" style="602" customWidth="1"/>
    <col min="8651" max="8651" width="1" style="602" customWidth="1"/>
    <col min="8652" max="8652" width="10.140625" style="602" customWidth="1"/>
    <col min="8653" max="8653" width="9.28515625" style="602" customWidth="1"/>
    <col min="8654" max="8654" width="8.7109375" style="602" customWidth="1"/>
    <col min="8655" max="8655" width="1.7109375" style="602" customWidth="1"/>
    <col min="8656" max="8656" width="7.28515625" style="602" customWidth="1"/>
    <col min="8657" max="8657" width="9.28515625" style="602" customWidth="1"/>
    <col min="8658" max="8658" width="8.7109375" style="602" customWidth="1"/>
    <col min="8659" max="8659" width="1.7109375" style="602" customWidth="1"/>
    <col min="8660" max="8660" width="8.7109375" style="602" customWidth="1"/>
    <col min="8661" max="8661" width="9.28515625" style="602" customWidth="1"/>
    <col min="8662" max="8662" width="8.42578125" style="602" customWidth="1"/>
    <col min="8663" max="8663" width="1.42578125" style="602" customWidth="1"/>
    <col min="8664" max="8664" width="0.5703125" style="602" customWidth="1"/>
    <col min="8665" max="8665" width="5.7109375" style="602" customWidth="1"/>
    <col min="8666" max="8666" width="16" style="602" customWidth="1"/>
    <col min="8667" max="8667" width="8.5703125" style="602" customWidth="1"/>
    <col min="8668" max="8668" width="7.5703125" style="602" customWidth="1"/>
    <col min="8669" max="8903" width="7.140625" style="602"/>
    <col min="8904" max="8904" width="0.85546875" style="602" customWidth="1"/>
    <col min="8905" max="8905" width="16.85546875" style="602" customWidth="1"/>
    <col min="8906" max="8906" width="0.85546875" style="602" customWidth="1"/>
    <col min="8907" max="8907" width="1" style="602" customWidth="1"/>
    <col min="8908" max="8908" width="10.140625" style="602" customWidth="1"/>
    <col min="8909" max="8909" width="9.28515625" style="602" customWidth="1"/>
    <col min="8910" max="8910" width="8.7109375" style="602" customWidth="1"/>
    <col min="8911" max="8911" width="1.7109375" style="602" customWidth="1"/>
    <col min="8912" max="8912" width="7.28515625" style="602" customWidth="1"/>
    <col min="8913" max="8913" width="9.28515625" style="602" customWidth="1"/>
    <col min="8914" max="8914" width="8.7109375" style="602" customWidth="1"/>
    <col min="8915" max="8915" width="1.7109375" style="602" customWidth="1"/>
    <col min="8916" max="8916" width="8.7109375" style="602" customWidth="1"/>
    <col min="8917" max="8917" width="9.28515625" style="602" customWidth="1"/>
    <col min="8918" max="8918" width="8.42578125" style="602" customWidth="1"/>
    <col min="8919" max="8919" width="1.42578125" style="602" customWidth="1"/>
    <col min="8920" max="8920" width="0.5703125" style="602" customWidth="1"/>
    <col min="8921" max="8921" width="5.7109375" style="602" customWidth="1"/>
    <col min="8922" max="8922" width="16" style="602" customWidth="1"/>
    <col min="8923" max="8923" width="8.5703125" style="602" customWidth="1"/>
    <col min="8924" max="8924" width="7.5703125" style="602" customWidth="1"/>
    <col min="8925" max="9159" width="7.140625" style="602"/>
    <col min="9160" max="9160" width="0.85546875" style="602" customWidth="1"/>
    <col min="9161" max="9161" width="16.85546875" style="602" customWidth="1"/>
    <col min="9162" max="9162" width="0.85546875" style="602" customWidth="1"/>
    <col min="9163" max="9163" width="1" style="602" customWidth="1"/>
    <col min="9164" max="9164" width="10.140625" style="602" customWidth="1"/>
    <col min="9165" max="9165" width="9.28515625" style="602" customWidth="1"/>
    <col min="9166" max="9166" width="8.7109375" style="602" customWidth="1"/>
    <col min="9167" max="9167" width="1.7109375" style="602" customWidth="1"/>
    <col min="9168" max="9168" width="7.28515625" style="602" customWidth="1"/>
    <col min="9169" max="9169" width="9.28515625" style="602" customWidth="1"/>
    <col min="9170" max="9170" width="8.7109375" style="602" customWidth="1"/>
    <col min="9171" max="9171" width="1.7109375" style="602" customWidth="1"/>
    <col min="9172" max="9172" width="8.7109375" style="602" customWidth="1"/>
    <col min="9173" max="9173" width="9.28515625" style="602" customWidth="1"/>
    <col min="9174" max="9174" width="8.42578125" style="602" customWidth="1"/>
    <col min="9175" max="9175" width="1.42578125" style="602" customWidth="1"/>
    <col min="9176" max="9176" width="0.5703125" style="602" customWidth="1"/>
    <col min="9177" max="9177" width="5.7109375" style="602" customWidth="1"/>
    <col min="9178" max="9178" width="16" style="602" customWidth="1"/>
    <col min="9179" max="9179" width="8.5703125" style="602" customWidth="1"/>
    <col min="9180" max="9180" width="7.5703125" style="602" customWidth="1"/>
    <col min="9181" max="9415" width="7.140625" style="602"/>
    <col min="9416" max="9416" width="0.85546875" style="602" customWidth="1"/>
    <col min="9417" max="9417" width="16.85546875" style="602" customWidth="1"/>
    <col min="9418" max="9418" width="0.85546875" style="602" customWidth="1"/>
    <col min="9419" max="9419" width="1" style="602" customWidth="1"/>
    <col min="9420" max="9420" width="10.140625" style="602" customWidth="1"/>
    <col min="9421" max="9421" width="9.28515625" style="602" customWidth="1"/>
    <col min="9422" max="9422" width="8.7109375" style="602" customWidth="1"/>
    <col min="9423" max="9423" width="1.7109375" style="602" customWidth="1"/>
    <col min="9424" max="9424" width="7.28515625" style="602" customWidth="1"/>
    <col min="9425" max="9425" width="9.28515625" style="602" customWidth="1"/>
    <col min="9426" max="9426" width="8.7109375" style="602" customWidth="1"/>
    <col min="9427" max="9427" width="1.7109375" style="602" customWidth="1"/>
    <col min="9428" max="9428" width="8.7109375" style="602" customWidth="1"/>
    <col min="9429" max="9429" width="9.28515625" style="602" customWidth="1"/>
    <col min="9430" max="9430" width="8.42578125" style="602" customWidth="1"/>
    <col min="9431" max="9431" width="1.42578125" style="602" customWidth="1"/>
    <col min="9432" max="9432" width="0.5703125" style="602" customWidth="1"/>
    <col min="9433" max="9433" width="5.7109375" style="602" customWidth="1"/>
    <col min="9434" max="9434" width="16" style="602" customWidth="1"/>
    <col min="9435" max="9435" width="8.5703125" style="602" customWidth="1"/>
    <col min="9436" max="9436" width="7.5703125" style="602" customWidth="1"/>
    <col min="9437" max="9671" width="7.140625" style="602"/>
    <col min="9672" max="9672" width="0.85546875" style="602" customWidth="1"/>
    <col min="9673" max="9673" width="16.85546875" style="602" customWidth="1"/>
    <col min="9674" max="9674" width="0.85546875" style="602" customWidth="1"/>
    <col min="9675" max="9675" width="1" style="602" customWidth="1"/>
    <col min="9676" max="9676" width="10.140625" style="602" customWidth="1"/>
    <col min="9677" max="9677" width="9.28515625" style="602" customWidth="1"/>
    <col min="9678" max="9678" width="8.7109375" style="602" customWidth="1"/>
    <col min="9679" max="9679" width="1.7109375" style="602" customWidth="1"/>
    <col min="9680" max="9680" width="7.28515625" style="602" customWidth="1"/>
    <col min="9681" max="9681" width="9.28515625" style="602" customWidth="1"/>
    <col min="9682" max="9682" width="8.7109375" style="602" customWidth="1"/>
    <col min="9683" max="9683" width="1.7109375" style="602" customWidth="1"/>
    <col min="9684" max="9684" width="8.7109375" style="602" customWidth="1"/>
    <col min="9685" max="9685" width="9.28515625" style="602" customWidth="1"/>
    <col min="9686" max="9686" width="8.42578125" style="602" customWidth="1"/>
    <col min="9687" max="9687" width="1.42578125" style="602" customWidth="1"/>
    <col min="9688" max="9688" width="0.5703125" style="602" customWidth="1"/>
    <col min="9689" max="9689" width="5.7109375" style="602" customWidth="1"/>
    <col min="9690" max="9690" width="16" style="602" customWidth="1"/>
    <col min="9691" max="9691" width="8.5703125" style="602" customWidth="1"/>
    <col min="9692" max="9692" width="7.5703125" style="602" customWidth="1"/>
    <col min="9693" max="9927" width="7.140625" style="602"/>
    <col min="9928" max="9928" width="0.85546875" style="602" customWidth="1"/>
    <col min="9929" max="9929" width="16.85546875" style="602" customWidth="1"/>
    <col min="9930" max="9930" width="0.85546875" style="602" customWidth="1"/>
    <col min="9931" max="9931" width="1" style="602" customWidth="1"/>
    <col min="9932" max="9932" width="10.140625" style="602" customWidth="1"/>
    <col min="9933" max="9933" width="9.28515625" style="602" customWidth="1"/>
    <col min="9934" max="9934" width="8.7109375" style="602" customWidth="1"/>
    <col min="9935" max="9935" width="1.7109375" style="602" customWidth="1"/>
    <col min="9936" max="9936" width="7.28515625" style="602" customWidth="1"/>
    <col min="9937" max="9937" width="9.28515625" style="602" customWidth="1"/>
    <col min="9938" max="9938" width="8.7109375" style="602" customWidth="1"/>
    <col min="9939" max="9939" width="1.7109375" style="602" customWidth="1"/>
    <col min="9940" max="9940" width="8.7109375" style="602" customWidth="1"/>
    <col min="9941" max="9941" width="9.28515625" style="602" customWidth="1"/>
    <col min="9942" max="9942" width="8.42578125" style="602" customWidth="1"/>
    <col min="9943" max="9943" width="1.42578125" style="602" customWidth="1"/>
    <col min="9944" max="9944" width="0.5703125" style="602" customWidth="1"/>
    <col min="9945" max="9945" width="5.7109375" style="602" customWidth="1"/>
    <col min="9946" max="9946" width="16" style="602" customWidth="1"/>
    <col min="9947" max="9947" width="8.5703125" style="602" customWidth="1"/>
    <col min="9948" max="9948" width="7.5703125" style="602" customWidth="1"/>
    <col min="9949" max="10183" width="7.140625" style="602"/>
    <col min="10184" max="10184" width="0.85546875" style="602" customWidth="1"/>
    <col min="10185" max="10185" width="16.85546875" style="602" customWidth="1"/>
    <col min="10186" max="10186" width="0.85546875" style="602" customWidth="1"/>
    <col min="10187" max="10187" width="1" style="602" customWidth="1"/>
    <col min="10188" max="10188" width="10.140625" style="602" customWidth="1"/>
    <col min="10189" max="10189" width="9.28515625" style="602" customWidth="1"/>
    <col min="10190" max="10190" width="8.7109375" style="602" customWidth="1"/>
    <col min="10191" max="10191" width="1.7109375" style="602" customWidth="1"/>
    <col min="10192" max="10192" width="7.28515625" style="602" customWidth="1"/>
    <col min="10193" max="10193" width="9.28515625" style="602" customWidth="1"/>
    <col min="10194" max="10194" width="8.7109375" style="602" customWidth="1"/>
    <col min="10195" max="10195" width="1.7109375" style="602" customWidth="1"/>
    <col min="10196" max="10196" width="8.7109375" style="602" customWidth="1"/>
    <col min="10197" max="10197" width="9.28515625" style="602" customWidth="1"/>
    <col min="10198" max="10198" width="8.42578125" style="602" customWidth="1"/>
    <col min="10199" max="10199" width="1.42578125" style="602" customWidth="1"/>
    <col min="10200" max="10200" width="0.5703125" style="602" customWidth="1"/>
    <col min="10201" max="10201" width="5.7109375" style="602" customWidth="1"/>
    <col min="10202" max="10202" width="16" style="602" customWidth="1"/>
    <col min="10203" max="10203" width="8.5703125" style="602" customWidth="1"/>
    <col min="10204" max="10204" width="7.5703125" style="602" customWidth="1"/>
    <col min="10205" max="10439" width="7.140625" style="602"/>
    <col min="10440" max="10440" width="0.85546875" style="602" customWidth="1"/>
    <col min="10441" max="10441" width="16.85546875" style="602" customWidth="1"/>
    <col min="10442" max="10442" width="0.85546875" style="602" customWidth="1"/>
    <col min="10443" max="10443" width="1" style="602" customWidth="1"/>
    <col min="10444" max="10444" width="10.140625" style="602" customWidth="1"/>
    <col min="10445" max="10445" width="9.28515625" style="602" customWidth="1"/>
    <col min="10446" max="10446" width="8.7109375" style="602" customWidth="1"/>
    <col min="10447" max="10447" width="1.7109375" style="602" customWidth="1"/>
    <col min="10448" max="10448" width="7.28515625" style="602" customWidth="1"/>
    <col min="10449" max="10449" width="9.28515625" style="602" customWidth="1"/>
    <col min="10450" max="10450" width="8.7109375" style="602" customWidth="1"/>
    <col min="10451" max="10451" width="1.7109375" style="602" customWidth="1"/>
    <col min="10452" max="10452" width="8.7109375" style="602" customWidth="1"/>
    <col min="10453" max="10453" width="9.28515625" style="602" customWidth="1"/>
    <col min="10454" max="10454" width="8.42578125" style="602" customWidth="1"/>
    <col min="10455" max="10455" width="1.42578125" style="602" customWidth="1"/>
    <col min="10456" max="10456" width="0.5703125" style="602" customWidth="1"/>
    <col min="10457" max="10457" width="5.7109375" style="602" customWidth="1"/>
    <col min="10458" max="10458" width="16" style="602" customWidth="1"/>
    <col min="10459" max="10459" width="8.5703125" style="602" customWidth="1"/>
    <col min="10460" max="10460" width="7.5703125" style="602" customWidth="1"/>
    <col min="10461" max="10695" width="7.140625" style="602"/>
    <col min="10696" max="10696" width="0.85546875" style="602" customWidth="1"/>
    <col min="10697" max="10697" width="16.85546875" style="602" customWidth="1"/>
    <col min="10698" max="10698" width="0.85546875" style="602" customWidth="1"/>
    <col min="10699" max="10699" width="1" style="602" customWidth="1"/>
    <col min="10700" max="10700" width="10.140625" style="602" customWidth="1"/>
    <col min="10701" max="10701" width="9.28515625" style="602" customWidth="1"/>
    <col min="10702" max="10702" width="8.7109375" style="602" customWidth="1"/>
    <col min="10703" max="10703" width="1.7109375" style="602" customWidth="1"/>
    <col min="10704" max="10704" width="7.28515625" style="602" customWidth="1"/>
    <col min="10705" max="10705" width="9.28515625" style="602" customWidth="1"/>
    <col min="10706" max="10706" width="8.7109375" style="602" customWidth="1"/>
    <col min="10707" max="10707" width="1.7109375" style="602" customWidth="1"/>
    <col min="10708" max="10708" width="8.7109375" style="602" customWidth="1"/>
    <col min="10709" max="10709" width="9.28515625" style="602" customWidth="1"/>
    <col min="10710" max="10710" width="8.42578125" style="602" customWidth="1"/>
    <col min="10711" max="10711" width="1.42578125" style="602" customWidth="1"/>
    <col min="10712" max="10712" width="0.5703125" style="602" customWidth="1"/>
    <col min="10713" max="10713" width="5.7109375" style="602" customWidth="1"/>
    <col min="10714" max="10714" width="16" style="602" customWidth="1"/>
    <col min="10715" max="10715" width="8.5703125" style="602" customWidth="1"/>
    <col min="10716" max="10716" width="7.5703125" style="602" customWidth="1"/>
    <col min="10717" max="10951" width="7.140625" style="602"/>
    <col min="10952" max="10952" width="0.85546875" style="602" customWidth="1"/>
    <col min="10953" max="10953" width="16.85546875" style="602" customWidth="1"/>
    <col min="10954" max="10954" width="0.85546875" style="602" customWidth="1"/>
    <col min="10955" max="10955" width="1" style="602" customWidth="1"/>
    <col min="10956" max="10956" width="10.140625" style="602" customWidth="1"/>
    <col min="10957" max="10957" width="9.28515625" style="602" customWidth="1"/>
    <col min="10958" max="10958" width="8.7109375" style="602" customWidth="1"/>
    <col min="10959" max="10959" width="1.7109375" style="602" customWidth="1"/>
    <col min="10960" max="10960" width="7.28515625" style="602" customWidth="1"/>
    <col min="10961" max="10961" width="9.28515625" style="602" customWidth="1"/>
    <col min="10962" max="10962" width="8.7109375" style="602" customWidth="1"/>
    <col min="10963" max="10963" width="1.7109375" style="602" customWidth="1"/>
    <col min="10964" max="10964" width="8.7109375" style="602" customWidth="1"/>
    <col min="10965" max="10965" width="9.28515625" style="602" customWidth="1"/>
    <col min="10966" max="10966" width="8.42578125" style="602" customWidth="1"/>
    <col min="10967" max="10967" width="1.42578125" style="602" customWidth="1"/>
    <col min="10968" max="10968" width="0.5703125" style="602" customWidth="1"/>
    <col min="10969" max="10969" width="5.7109375" style="602" customWidth="1"/>
    <col min="10970" max="10970" width="16" style="602" customWidth="1"/>
    <col min="10971" max="10971" width="8.5703125" style="602" customWidth="1"/>
    <col min="10972" max="10972" width="7.5703125" style="602" customWidth="1"/>
    <col min="10973" max="11207" width="7.140625" style="602"/>
    <col min="11208" max="11208" width="0.85546875" style="602" customWidth="1"/>
    <col min="11209" max="11209" width="16.85546875" style="602" customWidth="1"/>
    <col min="11210" max="11210" width="0.85546875" style="602" customWidth="1"/>
    <col min="11211" max="11211" width="1" style="602" customWidth="1"/>
    <col min="11212" max="11212" width="10.140625" style="602" customWidth="1"/>
    <col min="11213" max="11213" width="9.28515625" style="602" customWidth="1"/>
    <col min="11214" max="11214" width="8.7109375" style="602" customWidth="1"/>
    <col min="11215" max="11215" width="1.7109375" style="602" customWidth="1"/>
    <col min="11216" max="11216" width="7.28515625" style="602" customWidth="1"/>
    <col min="11217" max="11217" width="9.28515625" style="602" customWidth="1"/>
    <col min="11218" max="11218" width="8.7109375" style="602" customWidth="1"/>
    <col min="11219" max="11219" width="1.7109375" style="602" customWidth="1"/>
    <col min="11220" max="11220" width="8.7109375" style="602" customWidth="1"/>
    <col min="11221" max="11221" width="9.28515625" style="602" customWidth="1"/>
    <col min="11222" max="11222" width="8.42578125" style="602" customWidth="1"/>
    <col min="11223" max="11223" width="1.42578125" style="602" customWidth="1"/>
    <col min="11224" max="11224" width="0.5703125" style="602" customWidth="1"/>
    <col min="11225" max="11225" width="5.7109375" style="602" customWidth="1"/>
    <col min="11226" max="11226" width="16" style="602" customWidth="1"/>
    <col min="11227" max="11227" width="8.5703125" style="602" customWidth="1"/>
    <col min="11228" max="11228" width="7.5703125" style="602" customWidth="1"/>
    <col min="11229" max="11463" width="7.140625" style="602"/>
    <col min="11464" max="11464" width="0.85546875" style="602" customWidth="1"/>
    <col min="11465" max="11465" width="16.85546875" style="602" customWidth="1"/>
    <col min="11466" max="11466" width="0.85546875" style="602" customWidth="1"/>
    <col min="11467" max="11467" width="1" style="602" customWidth="1"/>
    <col min="11468" max="11468" width="10.140625" style="602" customWidth="1"/>
    <col min="11469" max="11469" width="9.28515625" style="602" customWidth="1"/>
    <col min="11470" max="11470" width="8.7109375" style="602" customWidth="1"/>
    <col min="11471" max="11471" width="1.7109375" style="602" customWidth="1"/>
    <col min="11472" max="11472" width="7.28515625" style="602" customWidth="1"/>
    <col min="11473" max="11473" width="9.28515625" style="602" customWidth="1"/>
    <col min="11474" max="11474" width="8.7109375" style="602" customWidth="1"/>
    <col min="11475" max="11475" width="1.7109375" style="602" customWidth="1"/>
    <col min="11476" max="11476" width="8.7109375" style="602" customWidth="1"/>
    <col min="11477" max="11477" width="9.28515625" style="602" customWidth="1"/>
    <col min="11478" max="11478" width="8.42578125" style="602" customWidth="1"/>
    <col min="11479" max="11479" width="1.42578125" style="602" customWidth="1"/>
    <col min="11480" max="11480" width="0.5703125" style="602" customWidth="1"/>
    <col min="11481" max="11481" width="5.7109375" style="602" customWidth="1"/>
    <col min="11482" max="11482" width="16" style="602" customWidth="1"/>
    <col min="11483" max="11483" width="8.5703125" style="602" customWidth="1"/>
    <col min="11484" max="11484" width="7.5703125" style="602" customWidth="1"/>
    <col min="11485" max="11719" width="7.140625" style="602"/>
    <col min="11720" max="11720" width="0.85546875" style="602" customWidth="1"/>
    <col min="11721" max="11721" width="16.85546875" style="602" customWidth="1"/>
    <col min="11722" max="11722" width="0.85546875" style="602" customWidth="1"/>
    <col min="11723" max="11723" width="1" style="602" customWidth="1"/>
    <col min="11724" max="11724" width="10.140625" style="602" customWidth="1"/>
    <col min="11725" max="11725" width="9.28515625" style="602" customWidth="1"/>
    <col min="11726" max="11726" width="8.7109375" style="602" customWidth="1"/>
    <col min="11727" max="11727" width="1.7109375" style="602" customWidth="1"/>
    <col min="11728" max="11728" width="7.28515625" style="602" customWidth="1"/>
    <col min="11729" max="11729" width="9.28515625" style="602" customWidth="1"/>
    <col min="11730" max="11730" width="8.7109375" style="602" customWidth="1"/>
    <col min="11731" max="11731" width="1.7109375" style="602" customWidth="1"/>
    <col min="11732" max="11732" width="8.7109375" style="602" customWidth="1"/>
    <col min="11733" max="11733" width="9.28515625" style="602" customWidth="1"/>
    <col min="11734" max="11734" width="8.42578125" style="602" customWidth="1"/>
    <col min="11735" max="11735" width="1.42578125" style="602" customWidth="1"/>
    <col min="11736" max="11736" width="0.5703125" style="602" customWidth="1"/>
    <col min="11737" max="11737" width="5.7109375" style="602" customWidth="1"/>
    <col min="11738" max="11738" width="16" style="602" customWidth="1"/>
    <col min="11739" max="11739" width="8.5703125" style="602" customWidth="1"/>
    <col min="11740" max="11740" width="7.5703125" style="602" customWidth="1"/>
    <col min="11741" max="11975" width="7.140625" style="602"/>
    <col min="11976" max="11976" width="0.85546875" style="602" customWidth="1"/>
    <col min="11977" max="11977" width="16.85546875" style="602" customWidth="1"/>
    <col min="11978" max="11978" width="0.85546875" style="602" customWidth="1"/>
    <col min="11979" max="11979" width="1" style="602" customWidth="1"/>
    <col min="11980" max="11980" width="10.140625" style="602" customWidth="1"/>
    <col min="11981" max="11981" width="9.28515625" style="602" customWidth="1"/>
    <col min="11982" max="11982" width="8.7109375" style="602" customWidth="1"/>
    <col min="11983" max="11983" width="1.7109375" style="602" customWidth="1"/>
    <col min="11984" max="11984" width="7.28515625" style="602" customWidth="1"/>
    <col min="11985" max="11985" width="9.28515625" style="602" customWidth="1"/>
    <col min="11986" max="11986" width="8.7109375" style="602" customWidth="1"/>
    <col min="11987" max="11987" width="1.7109375" style="602" customWidth="1"/>
    <col min="11988" max="11988" width="8.7109375" style="602" customWidth="1"/>
    <col min="11989" max="11989" width="9.28515625" style="602" customWidth="1"/>
    <col min="11990" max="11990" width="8.42578125" style="602" customWidth="1"/>
    <col min="11991" max="11991" width="1.42578125" style="602" customWidth="1"/>
    <col min="11992" max="11992" width="0.5703125" style="602" customWidth="1"/>
    <col min="11993" max="11993" width="5.7109375" style="602" customWidth="1"/>
    <col min="11994" max="11994" width="16" style="602" customWidth="1"/>
    <col min="11995" max="11995" width="8.5703125" style="602" customWidth="1"/>
    <col min="11996" max="11996" width="7.5703125" style="602" customWidth="1"/>
    <col min="11997" max="12231" width="7.140625" style="602"/>
    <col min="12232" max="12232" width="0.85546875" style="602" customWidth="1"/>
    <col min="12233" max="12233" width="16.85546875" style="602" customWidth="1"/>
    <col min="12234" max="12234" width="0.85546875" style="602" customWidth="1"/>
    <col min="12235" max="12235" width="1" style="602" customWidth="1"/>
    <col min="12236" max="12236" width="10.140625" style="602" customWidth="1"/>
    <col min="12237" max="12237" width="9.28515625" style="602" customWidth="1"/>
    <col min="12238" max="12238" width="8.7109375" style="602" customWidth="1"/>
    <col min="12239" max="12239" width="1.7109375" style="602" customWidth="1"/>
    <col min="12240" max="12240" width="7.28515625" style="602" customWidth="1"/>
    <col min="12241" max="12241" width="9.28515625" style="602" customWidth="1"/>
    <col min="12242" max="12242" width="8.7109375" style="602" customWidth="1"/>
    <col min="12243" max="12243" width="1.7109375" style="602" customWidth="1"/>
    <col min="12244" max="12244" width="8.7109375" style="602" customWidth="1"/>
    <col min="12245" max="12245" width="9.28515625" style="602" customWidth="1"/>
    <col min="12246" max="12246" width="8.42578125" style="602" customWidth="1"/>
    <col min="12247" max="12247" width="1.42578125" style="602" customWidth="1"/>
    <col min="12248" max="12248" width="0.5703125" style="602" customWidth="1"/>
    <col min="12249" max="12249" width="5.7109375" style="602" customWidth="1"/>
    <col min="12250" max="12250" width="16" style="602" customWidth="1"/>
    <col min="12251" max="12251" width="8.5703125" style="602" customWidth="1"/>
    <col min="12252" max="12252" width="7.5703125" style="602" customWidth="1"/>
    <col min="12253" max="12487" width="7.140625" style="602"/>
    <col min="12488" max="12488" width="0.85546875" style="602" customWidth="1"/>
    <col min="12489" max="12489" width="16.85546875" style="602" customWidth="1"/>
    <col min="12490" max="12490" width="0.85546875" style="602" customWidth="1"/>
    <col min="12491" max="12491" width="1" style="602" customWidth="1"/>
    <col min="12492" max="12492" width="10.140625" style="602" customWidth="1"/>
    <col min="12493" max="12493" width="9.28515625" style="602" customWidth="1"/>
    <col min="12494" max="12494" width="8.7109375" style="602" customWidth="1"/>
    <col min="12495" max="12495" width="1.7109375" style="602" customWidth="1"/>
    <col min="12496" max="12496" width="7.28515625" style="602" customWidth="1"/>
    <col min="12497" max="12497" width="9.28515625" style="602" customWidth="1"/>
    <col min="12498" max="12498" width="8.7109375" style="602" customWidth="1"/>
    <col min="12499" max="12499" width="1.7109375" style="602" customWidth="1"/>
    <col min="12500" max="12500" width="8.7109375" style="602" customWidth="1"/>
    <col min="12501" max="12501" width="9.28515625" style="602" customWidth="1"/>
    <col min="12502" max="12502" width="8.42578125" style="602" customWidth="1"/>
    <col min="12503" max="12503" width="1.42578125" style="602" customWidth="1"/>
    <col min="12504" max="12504" width="0.5703125" style="602" customWidth="1"/>
    <col min="12505" max="12505" width="5.7109375" style="602" customWidth="1"/>
    <col min="12506" max="12506" width="16" style="602" customWidth="1"/>
    <col min="12507" max="12507" width="8.5703125" style="602" customWidth="1"/>
    <col min="12508" max="12508" width="7.5703125" style="602" customWidth="1"/>
    <col min="12509" max="12743" width="7.140625" style="602"/>
    <col min="12744" max="12744" width="0.85546875" style="602" customWidth="1"/>
    <col min="12745" max="12745" width="16.85546875" style="602" customWidth="1"/>
    <col min="12746" max="12746" width="0.85546875" style="602" customWidth="1"/>
    <col min="12747" max="12747" width="1" style="602" customWidth="1"/>
    <col min="12748" max="12748" width="10.140625" style="602" customWidth="1"/>
    <col min="12749" max="12749" width="9.28515625" style="602" customWidth="1"/>
    <col min="12750" max="12750" width="8.7109375" style="602" customWidth="1"/>
    <col min="12751" max="12751" width="1.7109375" style="602" customWidth="1"/>
    <col min="12752" max="12752" width="7.28515625" style="602" customWidth="1"/>
    <col min="12753" max="12753" width="9.28515625" style="602" customWidth="1"/>
    <col min="12754" max="12754" width="8.7109375" style="602" customWidth="1"/>
    <col min="12755" max="12755" width="1.7109375" style="602" customWidth="1"/>
    <col min="12756" max="12756" width="8.7109375" style="602" customWidth="1"/>
    <col min="12757" max="12757" width="9.28515625" style="602" customWidth="1"/>
    <col min="12758" max="12758" width="8.42578125" style="602" customWidth="1"/>
    <col min="12759" max="12759" width="1.42578125" style="602" customWidth="1"/>
    <col min="12760" max="12760" width="0.5703125" style="602" customWidth="1"/>
    <col min="12761" max="12761" width="5.7109375" style="602" customWidth="1"/>
    <col min="12762" max="12762" width="16" style="602" customWidth="1"/>
    <col min="12763" max="12763" width="8.5703125" style="602" customWidth="1"/>
    <col min="12764" max="12764" width="7.5703125" style="602" customWidth="1"/>
    <col min="12765" max="12999" width="7.140625" style="602"/>
    <col min="13000" max="13000" width="0.85546875" style="602" customWidth="1"/>
    <col min="13001" max="13001" width="16.85546875" style="602" customWidth="1"/>
    <col min="13002" max="13002" width="0.85546875" style="602" customWidth="1"/>
    <col min="13003" max="13003" width="1" style="602" customWidth="1"/>
    <col min="13004" max="13004" width="10.140625" style="602" customWidth="1"/>
    <col min="13005" max="13005" width="9.28515625" style="602" customWidth="1"/>
    <col min="13006" max="13006" width="8.7109375" style="602" customWidth="1"/>
    <col min="13007" max="13007" width="1.7109375" style="602" customWidth="1"/>
    <col min="13008" max="13008" width="7.28515625" style="602" customWidth="1"/>
    <col min="13009" max="13009" width="9.28515625" style="602" customWidth="1"/>
    <col min="13010" max="13010" width="8.7109375" style="602" customWidth="1"/>
    <col min="13011" max="13011" width="1.7109375" style="602" customWidth="1"/>
    <col min="13012" max="13012" width="8.7109375" style="602" customWidth="1"/>
    <col min="13013" max="13013" width="9.28515625" style="602" customWidth="1"/>
    <col min="13014" max="13014" width="8.42578125" style="602" customWidth="1"/>
    <col min="13015" max="13015" width="1.42578125" style="602" customWidth="1"/>
    <col min="13016" max="13016" width="0.5703125" style="602" customWidth="1"/>
    <col min="13017" max="13017" width="5.7109375" style="602" customWidth="1"/>
    <col min="13018" max="13018" width="16" style="602" customWidth="1"/>
    <col min="13019" max="13019" width="8.5703125" style="602" customWidth="1"/>
    <col min="13020" max="13020" width="7.5703125" style="602" customWidth="1"/>
    <col min="13021" max="13255" width="7.140625" style="602"/>
    <col min="13256" max="13256" width="0.85546875" style="602" customWidth="1"/>
    <col min="13257" max="13257" width="16.85546875" style="602" customWidth="1"/>
    <col min="13258" max="13258" width="0.85546875" style="602" customWidth="1"/>
    <col min="13259" max="13259" width="1" style="602" customWidth="1"/>
    <col min="13260" max="13260" width="10.140625" style="602" customWidth="1"/>
    <col min="13261" max="13261" width="9.28515625" style="602" customWidth="1"/>
    <col min="13262" max="13262" width="8.7109375" style="602" customWidth="1"/>
    <col min="13263" max="13263" width="1.7109375" style="602" customWidth="1"/>
    <col min="13264" max="13264" width="7.28515625" style="602" customWidth="1"/>
    <col min="13265" max="13265" width="9.28515625" style="602" customWidth="1"/>
    <col min="13266" max="13266" width="8.7109375" style="602" customWidth="1"/>
    <col min="13267" max="13267" width="1.7109375" style="602" customWidth="1"/>
    <col min="13268" max="13268" width="8.7109375" style="602" customWidth="1"/>
    <col min="13269" max="13269" width="9.28515625" style="602" customWidth="1"/>
    <col min="13270" max="13270" width="8.42578125" style="602" customWidth="1"/>
    <col min="13271" max="13271" width="1.42578125" style="602" customWidth="1"/>
    <col min="13272" max="13272" width="0.5703125" style="602" customWidth="1"/>
    <col min="13273" max="13273" width="5.7109375" style="602" customWidth="1"/>
    <col min="13274" max="13274" width="16" style="602" customWidth="1"/>
    <col min="13275" max="13275" width="8.5703125" style="602" customWidth="1"/>
    <col min="13276" max="13276" width="7.5703125" style="602" customWidth="1"/>
    <col min="13277" max="13511" width="7.140625" style="602"/>
    <col min="13512" max="13512" width="0.85546875" style="602" customWidth="1"/>
    <col min="13513" max="13513" width="16.85546875" style="602" customWidth="1"/>
    <col min="13514" max="13514" width="0.85546875" style="602" customWidth="1"/>
    <col min="13515" max="13515" width="1" style="602" customWidth="1"/>
    <col min="13516" max="13516" width="10.140625" style="602" customWidth="1"/>
    <col min="13517" max="13517" width="9.28515625" style="602" customWidth="1"/>
    <col min="13518" max="13518" width="8.7109375" style="602" customWidth="1"/>
    <col min="13519" max="13519" width="1.7109375" style="602" customWidth="1"/>
    <col min="13520" max="13520" width="7.28515625" style="602" customWidth="1"/>
    <col min="13521" max="13521" width="9.28515625" style="602" customWidth="1"/>
    <col min="13522" max="13522" width="8.7109375" style="602" customWidth="1"/>
    <col min="13523" max="13523" width="1.7109375" style="602" customWidth="1"/>
    <col min="13524" max="13524" width="8.7109375" style="602" customWidth="1"/>
    <col min="13525" max="13525" width="9.28515625" style="602" customWidth="1"/>
    <col min="13526" max="13526" width="8.42578125" style="602" customWidth="1"/>
    <col min="13527" max="13527" width="1.42578125" style="602" customWidth="1"/>
    <col min="13528" max="13528" width="0.5703125" style="602" customWidth="1"/>
    <col min="13529" max="13529" width="5.7109375" style="602" customWidth="1"/>
    <col min="13530" max="13530" width="16" style="602" customWidth="1"/>
    <col min="13531" max="13531" width="8.5703125" style="602" customWidth="1"/>
    <col min="13532" max="13532" width="7.5703125" style="602" customWidth="1"/>
    <col min="13533" max="13767" width="7.140625" style="602"/>
    <col min="13768" max="13768" width="0.85546875" style="602" customWidth="1"/>
    <col min="13769" max="13769" width="16.85546875" style="602" customWidth="1"/>
    <col min="13770" max="13770" width="0.85546875" style="602" customWidth="1"/>
    <col min="13771" max="13771" width="1" style="602" customWidth="1"/>
    <col min="13772" max="13772" width="10.140625" style="602" customWidth="1"/>
    <col min="13773" max="13773" width="9.28515625" style="602" customWidth="1"/>
    <col min="13774" max="13774" width="8.7109375" style="602" customWidth="1"/>
    <col min="13775" max="13775" width="1.7109375" style="602" customWidth="1"/>
    <col min="13776" max="13776" width="7.28515625" style="602" customWidth="1"/>
    <col min="13777" max="13777" width="9.28515625" style="602" customWidth="1"/>
    <col min="13778" max="13778" width="8.7109375" style="602" customWidth="1"/>
    <col min="13779" max="13779" width="1.7109375" style="602" customWidth="1"/>
    <col min="13780" max="13780" width="8.7109375" style="602" customWidth="1"/>
    <col min="13781" max="13781" width="9.28515625" style="602" customWidth="1"/>
    <col min="13782" max="13782" width="8.42578125" style="602" customWidth="1"/>
    <col min="13783" max="13783" width="1.42578125" style="602" customWidth="1"/>
    <col min="13784" max="13784" width="0.5703125" style="602" customWidth="1"/>
    <col min="13785" max="13785" width="5.7109375" style="602" customWidth="1"/>
    <col min="13786" max="13786" width="16" style="602" customWidth="1"/>
    <col min="13787" max="13787" width="8.5703125" style="602" customWidth="1"/>
    <col min="13788" max="13788" width="7.5703125" style="602" customWidth="1"/>
    <col min="13789" max="14023" width="7.140625" style="602"/>
    <col min="14024" max="14024" width="0.85546875" style="602" customWidth="1"/>
    <col min="14025" max="14025" width="16.85546875" style="602" customWidth="1"/>
    <col min="14026" max="14026" width="0.85546875" style="602" customWidth="1"/>
    <col min="14027" max="14027" width="1" style="602" customWidth="1"/>
    <col min="14028" max="14028" width="10.140625" style="602" customWidth="1"/>
    <col min="14029" max="14029" width="9.28515625" style="602" customWidth="1"/>
    <col min="14030" max="14030" width="8.7109375" style="602" customWidth="1"/>
    <col min="14031" max="14031" width="1.7109375" style="602" customWidth="1"/>
    <col min="14032" max="14032" width="7.28515625" style="602" customWidth="1"/>
    <col min="14033" max="14033" width="9.28515625" style="602" customWidth="1"/>
    <col min="14034" max="14034" width="8.7109375" style="602" customWidth="1"/>
    <col min="14035" max="14035" width="1.7109375" style="602" customWidth="1"/>
    <col min="14036" max="14036" width="8.7109375" style="602" customWidth="1"/>
    <col min="14037" max="14037" width="9.28515625" style="602" customWidth="1"/>
    <col min="14038" max="14038" width="8.42578125" style="602" customWidth="1"/>
    <col min="14039" max="14039" width="1.42578125" style="602" customWidth="1"/>
    <col min="14040" max="14040" width="0.5703125" style="602" customWidth="1"/>
    <col min="14041" max="14041" width="5.7109375" style="602" customWidth="1"/>
    <col min="14042" max="14042" width="16" style="602" customWidth="1"/>
    <col min="14043" max="14043" width="8.5703125" style="602" customWidth="1"/>
    <col min="14044" max="14044" width="7.5703125" style="602" customWidth="1"/>
    <col min="14045" max="14279" width="7.140625" style="602"/>
    <col min="14280" max="14280" width="0.85546875" style="602" customWidth="1"/>
    <col min="14281" max="14281" width="16.85546875" style="602" customWidth="1"/>
    <col min="14282" max="14282" width="0.85546875" style="602" customWidth="1"/>
    <col min="14283" max="14283" width="1" style="602" customWidth="1"/>
    <col min="14284" max="14284" width="10.140625" style="602" customWidth="1"/>
    <col min="14285" max="14285" width="9.28515625" style="602" customWidth="1"/>
    <col min="14286" max="14286" width="8.7109375" style="602" customWidth="1"/>
    <col min="14287" max="14287" width="1.7109375" style="602" customWidth="1"/>
    <col min="14288" max="14288" width="7.28515625" style="602" customWidth="1"/>
    <col min="14289" max="14289" width="9.28515625" style="602" customWidth="1"/>
    <col min="14290" max="14290" width="8.7109375" style="602" customWidth="1"/>
    <col min="14291" max="14291" width="1.7109375" style="602" customWidth="1"/>
    <col min="14292" max="14292" width="8.7109375" style="602" customWidth="1"/>
    <col min="14293" max="14293" width="9.28515625" style="602" customWidth="1"/>
    <col min="14294" max="14294" width="8.42578125" style="602" customWidth="1"/>
    <col min="14295" max="14295" width="1.42578125" style="602" customWidth="1"/>
    <col min="14296" max="14296" width="0.5703125" style="602" customWidth="1"/>
    <col min="14297" max="14297" width="5.7109375" style="602" customWidth="1"/>
    <col min="14298" max="14298" width="16" style="602" customWidth="1"/>
    <col min="14299" max="14299" width="8.5703125" style="602" customWidth="1"/>
    <col min="14300" max="14300" width="7.5703125" style="602" customWidth="1"/>
    <col min="14301" max="14535" width="7.140625" style="602"/>
    <col min="14536" max="14536" width="0.85546875" style="602" customWidth="1"/>
    <col min="14537" max="14537" width="16.85546875" style="602" customWidth="1"/>
    <col min="14538" max="14538" width="0.85546875" style="602" customWidth="1"/>
    <col min="14539" max="14539" width="1" style="602" customWidth="1"/>
    <col min="14540" max="14540" width="10.140625" style="602" customWidth="1"/>
    <col min="14541" max="14541" width="9.28515625" style="602" customWidth="1"/>
    <col min="14542" max="14542" width="8.7109375" style="602" customWidth="1"/>
    <col min="14543" max="14543" width="1.7109375" style="602" customWidth="1"/>
    <col min="14544" max="14544" width="7.28515625" style="602" customWidth="1"/>
    <col min="14545" max="14545" width="9.28515625" style="602" customWidth="1"/>
    <col min="14546" max="14546" width="8.7109375" style="602" customWidth="1"/>
    <col min="14547" max="14547" width="1.7109375" style="602" customWidth="1"/>
    <col min="14548" max="14548" width="8.7109375" style="602" customWidth="1"/>
    <col min="14549" max="14549" width="9.28515625" style="602" customWidth="1"/>
    <col min="14550" max="14550" width="8.42578125" style="602" customWidth="1"/>
    <col min="14551" max="14551" width="1.42578125" style="602" customWidth="1"/>
    <col min="14552" max="14552" width="0.5703125" style="602" customWidth="1"/>
    <col min="14553" max="14553" width="5.7109375" style="602" customWidth="1"/>
    <col min="14554" max="14554" width="16" style="602" customWidth="1"/>
    <col min="14555" max="14555" width="8.5703125" style="602" customWidth="1"/>
    <col min="14556" max="14556" width="7.5703125" style="602" customWidth="1"/>
    <col min="14557" max="14791" width="7.140625" style="602"/>
    <col min="14792" max="14792" width="0.85546875" style="602" customWidth="1"/>
    <col min="14793" max="14793" width="16.85546875" style="602" customWidth="1"/>
    <col min="14794" max="14794" width="0.85546875" style="602" customWidth="1"/>
    <col min="14795" max="14795" width="1" style="602" customWidth="1"/>
    <col min="14796" max="14796" width="10.140625" style="602" customWidth="1"/>
    <col min="14797" max="14797" width="9.28515625" style="602" customWidth="1"/>
    <col min="14798" max="14798" width="8.7109375" style="602" customWidth="1"/>
    <col min="14799" max="14799" width="1.7109375" style="602" customWidth="1"/>
    <col min="14800" max="14800" width="7.28515625" style="602" customWidth="1"/>
    <col min="14801" max="14801" width="9.28515625" style="602" customWidth="1"/>
    <col min="14802" max="14802" width="8.7109375" style="602" customWidth="1"/>
    <col min="14803" max="14803" width="1.7109375" style="602" customWidth="1"/>
    <col min="14804" max="14804" width="8.7109375" style="602" customWidth="1"/>
    <col min="14805" max="14805" width="9.28515625" style="602" customWidth="1"/>
    <col min="14806" max="14806" width="8.42578125" style="602" customWidth="1"/>
    <col min="14807" max="14807" width="1.42578125" style="602" customWidth="1"/>
    <col min="14808" max="14808" width="0.5703125" style="602" customWidth="1"/>
    <col min="14809" max="14809" width="5.7109375" style="602" customWidth="1"/>
    <col min="14810" max="14810" width="16" style="602" customWidth="1"/>
    <col min="14811" max="14811" width="8.5703125" style="602" customWidth="1"/>
    <col min="14812" max="14812" width="7.5703125" style="602" customWidth="1"/>
    <col min="14813" max="15047" width="7.140625" style="602"/>
    <col min="15048" max="15048" width="0.85546875" style="602" customWidth="1"/>
    <col min="15049" max="15049" width="16.85546875" style="602" customWidth="1"/>
    <col min="15050" max="15050" width="0.85546875" style="602" customWidth="1"/>
    <col min="15051" max="15051" width="1" style="602" customWidth="1"/>
    <col min="15052" max="15052" width="10.140625" style="602" customWidth="1"/>
    <col min="15053" max="15053" width="9.28515625" style="602" customWidth="1"/>
    <col min="15054" max="15054" width="8.7109375" style="602" customWidth="1"/>
    <col min="15055" max="15055" width="1.7109375" style="602" customWidth="1"/>
    <col min="15056" max="15056" width="7.28515625" style="602" customWidth="1"/>
    <col min="15057" max="15057" width="9.28515625" style="602" customWidth="1"/>
    <col min="15058" max="15058" width="8.7109375" style="602" customWidth="1"/>
    <col min="15059" max="15059" width="1.7109375" style="602" customWidth="1"/>
    <col min="15060" max="15060" width="8.7109375" style="602" customWidth="1"/>
    <col min="15061" max="15061" width="9.28515625" style="602" customWidth="1"/>
    <col min="15062" max="15062" width="8.42578125" style="602" customWidth="1"/>
    <col min="15063" max="15063" width="1.42578125" style="602" customWidth="1"/>
    <col min="15064" max="15064" width="0.5703125" style="602" customWidth="1"/>
    <col min="15065" max="15065" width="5.7109375" style="602" customWidth="1"/>
    <col min="15066" max="15066" width="16" style="602" customWidth="1"/>
    <col min="15067" max="15067" width="8.5703125" style="602" customWidth="1"/>
    <col min="15068" max="15068" width="7.5703125" style="602" customWidth="1"/>
    <col min="15069" max="15303" width="7.140625" style="602"/>
    <col min="15304" max="15304" width="0.85546875" style="602" customWidth="1"/>
    <col min="15305" max="15305" width="16.85546875" style="602" customWidth="1"/>
    <col min="15306" max="15306" width="0.85546875" style="602" customWidth="1"/>
    <col min="15307" max="15307" width="1" style="602" customWidth="1"/>
    <col min="15308" max="15308" width="10.140625" style="602" customWidth="1"/>
    <col min="15309" max="15309" width="9.28515625" style="602" customWidth="1"/>
    <col min="15310" max="15310" width="8.7109375" style="602" customWidth="1"/>
    <col min="15311" max="15311" width="1.7109375" style="602" customWidth="1"/>
    <col min="15312" max="15312" width="7.28515625" style="602" customWidth="1"/>
    <col min="15313" max="15313" width="9.28515625" style="602" customWidth="1"/>
    <col min="15314" max="15314" width="8.7109375" style="602" customWidth="1"/>
    <col min="15315" max="15315" width="1.7109375" style="602" customWidth="1"/>
    <col min="15316" max="15316" width="8.7109375" style="602" customWidth="1"/>
    <col min="15317" max="15317" width="9.28515625" style="602" customWidth="1"/>
    <col min="15318" max="15318" width="8.42578125" style="602" customWidth="1"/>
    <col min="15319" max="15319" width="1.42578125" style="602" customWidth="1"/>
    <col min="15320" max="15320" width="0.5703125" style="602" customWidth="1"/>
    <col min="15321" max="15321" width="5.7109375" style="602" customWidth="1"/>
    <col min="15322" max="15322" width="16" style="602" customWidth="1"/>
    <col min="15323" max="15323" width="8.5703125" style="602" customWidth="1"/>
    <col min="15324" max="15324" width="7.5703125" style="602" customWidth="1"/>
    <col min="15325" max="15559" width="7.140625" style="602"/>
    <col min="15560" max="15560" width="0.85546875" style="602" customWidth="1"/>
    <col min="15561" max="15561" width="16.85546875" style="602" customWidth="1"/>
    <col min="15562" max="15562" width="0.85546875" style="602" customWidth="1"/>
    <col min="15563" max="15563" width="1" style="602" customWidth="1"/>
    <col min="15564" max="15564" width="10.140625" style="602" customWidth="1"/>
    <col min="15565" max="15565" width="9.28515625" style="602" customWidth="1"/>
    <col min="15566" max="15566" width="8.7109375" style="602" customWidth="1"/>
    <col min="15567" max="15567" width="1.7109375" style="602" customWidth="1"/>
    <col min="15568" max="15568" width="7.28515625" style="602" customWidth="1"/>
    <col min="15569" max="15569" width="9.28515625" style="602" customWidth="1"/>
    <col min="15570" max="15570" width="8.7109375" style="602" customWidth="1"/>
    <col min="15571" max="15571" width="1.7109375" style="602" customWidth="1"/>
    <col min="15572" max="15572" width="8.7109375" style="602" customWidth="1"/>
    <col min="15573" max="15573" width="9.28515625" style="602" customWidth="1"/>
    <col min="15574" max="15574" width="8.42578125" style="602" customWidth="1"/>
    <col min="15575" max="15575" width="1.42578125" style="602" customWidth="1"/>
    <col min="15576" max="15576" width="0.5703125" style="602" customWidth="1"/>
    <col min="15577" max="15577" width="5.7109375" style="602" customWidth="1"/>
    <col min="15578" max="15578" width="16" style="602" customWidth="1"/>
    <col min="15579" max="15579" width="8.5703125" style="602" customWidth="1"/>
    <col min="15580" max="15580" width="7.5703125" style="602" customWidth="1"/>
    <col min="15581" max="15815" width="7.140625" style="602"/>
    <col min="15816" max="15816" width="0.85546875" style="602" customWidth="1"/>
    <col min="15817" max="15817" width="16.85546875" style="602" customWidth="1"/>
    <col min="15818" max="15818" width="0.85546875" style="602" customWidth="1"/>
    <col min="15819" max="15819" width="1" style="602" customWidth="1"/>
    <col min="15820" max="15820" width="10.140625" style="602" customWidth="1"/>
    <col min="15821" max="15821" width="9.28515625" style="602" customWidth="1"/>
    <col min="15822" max="15822" width="8.7109375" style="602" customWidth="1"/>
    <col min="15823" max="15823" width="1.7109375" style="602" customWidth="1"/>
    <col min="15824" max="15824" width="7.28515625" style="602" customWidth="1"/>
    <col min="15825" max="15825" width="9.28515625" style="602" customWidth="1"/>
    <col min="15826" max="15826" width="8.7109375" style="602" customWidth="1"/>
    <col min="15827" max="15827" width="1.7109375" style="602" customWidth="1"/>
    <col min="15828" max="15828" width="8.7109375" style="602" customWidth="1"/>
    <col min="15829" max="15829" width="9.28515625" style="602" customWidth="1"/>
    <col min="15830" max="15830" width="8.42578125" style="602" customWidth="1"/>
    <col min="15831" max="15831" width="1.42578125" style="602" customWidth="1"/>
    <col min="15832" max="15832" width="0.5703125" style="602" customWidth="1"/>
    <col min="15833" max="15833" width="5.7109375" style="602" customWidth="1"/>
    <col min="15834" max="15834" width="16" style="602" customWidth="1"/>
    <col min="15835" max="15835" width="8.5703125" style="602" customWidth="1"/>
    <col min="15836" max="15836" width="7.5703125" style="602" customWidth="1"/>
    <col min="15837" max="16071" width="7.140625" style="602"/>
    <col min="16072" max="16072" width="0.85546875" style="602" customWidth="1"/>
    <col min="16073" max="16073" width="16.85546875" style="602" customWidth="1"/>
    <col min="16074" max="16074" width="0.85546875" style="602" customWidth="1"/>
    <col min="16075" max="16075" width="1" style="602" customWidth="1"/>
    <col min="16076" max="16076" width="10.140625" style="602" customWidth="1"/>
    <col min="16077" max="16077" width="9.28515625" style="602" customWidth="1"/>
    <col min="16078" max="16078" width="8.7109375" style="602" customWidth="1"/>
    <col min="16079" max="16079" width="1.7109375" style="602" customWidth="1"/>
    <col min="16080" max="16080" width="7.28515625" style="602" customWidth="1"/>
    <col min="16081" max="16081" width="9.28515625" style="602" customWidth="1"/>
    <col min="16082" max="16082" width="8.7109375" style="602" customWidth="1"/>
    <col min="16083" max="16083" width="1.7109375" style="602" customWidth="1"/>
    <col min="16084" max="16084" width="8.7109375" style="602" customWidth="1"/>
    <col min="16085" max="16085" width="9.28515625" style="602" customWidth="1"/>
    <col min="16086" max="16086" width="8.42578125" style="602" customWidth="1"/>
    <col min="16087" max="16087" width="1.42578125" style="602" customWidth="1"/>
    <col min="16088" max="16088" width="0.5703125" style="602" customWidth="1"/>
    <col min="16089" max="16089" width="5.7109375" style="602" customWidth="1"/>
    <col min="16090" max="16090" width="16" style="602" customWidth="1"/>
    <col min="16091" max="16091" width="8.5703125" style="602" customWidth="1"/>
    <col min="16092" max="16092" width="7.5703125" style="602" customWidth="1"/>
    <col min="16093" max="16384" width="7.140625" style="602"/>
  </cols>
  <sheetData>
    <row r="1" spans="1:7" ht="15" customHeight="1">
      <c r="G1" s="61" t="s">
        <v>16</v>
      </c>
    </row>
    <row r="2" spans="1:7" ht="15" customHeight="1">
      <c r="G2" s="62" t="s">
        <v>17</v>
      </c>
    </row>
    <row r="3" spans="1:7" ht="9" customHeight="1"/>
    <row r="4" spans="1:7">
      <c r="B4" s="726" t="s">
        <v>234</v>
      </c>
      <c r="C4" s="727" t="s">
        <v>432</v>
      </c>
      <c r="D4" s="727"/>
    </row>
    <row r="5" spans="1:7">
      <c r="B5" s="728" t="s">
        <v>235</v>
      </c>
      <c r="C5" s="729" t="s">
        <v>433</v>
      </c>
      <c r="D5" s="729"/>
      <c r="E5" s="730"/>
      <c r="F5" s="731"/>
    </row>
    <row r="6" spans="1:7" ht="17.25" thickBot="1">
      <c r="B6" s="732"/>
    </row>
    <row r="7" spans="1:7" ht="15.75" thickTop="1">
      <c r="A7" s="733"/>
      <c r="B7" s="733"/>
      <c r="C7" s="733"/>
      <c r="D7" s="733"/>
      <c r="E7" s="734"/>
      <c r="F7" s="733"/>
      <c r="G7" s="733"/>
    </row>
    <row r="8" spans="1:7">
      <c r="A8" s="735"/>
      <c r="B8" s="736" t="s">
        <v>434</v>
      </c>
      <c r="C8" s="735"/>
      <c r="D8" s="735"/>
      <c r="E8" s="737" t="s">
        <v>344</v>
      </c>
      <c r="F8" s="738" t="s">
        <v>121</v>
      </c>
      <c r="G8" s="735"/>
    </row>
    <row r="9" spans="1:7">
      <c r="A9" s="735"/>
      <c r="B9" s="739" t="s">
        <v>435</v>
      </c>
      <c r="C9" s="735"/>
      <c r="D9" s="735"/>
      <c r="E9" s="740" t="s">
        <v>347</v>
      </c>
      <c r="F9" s="741" t="s">
        <v>197</v>
      </c>
      <c r="G9" s="735"/>
    </row>
    <row r="10" spans="1:7">
      <c r="A10" s="742"/>
      <c r="B10" s="743" t="s">
        <v>18</v>
      </c>
      <c r="C10" s="743"/>
      <c r="D10" s="743"/>
      <c r="E10" s="744"/>
      <c r="F10" s="743" t="s">
        <v>18</v>
      </c>
      <c r="G10" s="743" t="s">
        <v>18</v>
      </c>
    </row>
    <row r="11" spans="1:7">
      <c r="A11" s="745"/>
      <c r="B11" s="745"/>
      <c r="C11" s="745"/>
      <c r="D11" s="745"/>
      <c r="E11" s="746"/>
      <c r="F11" s="745"/>
      <c r="G11" s="745"/>
    </row>
    <row r="12" spans="1:7">
      <c r="A12" s="745"/>
      <c r="B12" s="747" t="s">
        <v>326</v>
      </c>
      <c r="C12" s="745"/>
      <c r="D12" s="745"/>
      <c r="E12" s="746"/>
      <c r="F12" s="745"/>
      <c r="G12" s="745"/>
    </row>
    <row r="13" spans="1:7">
      <c r="A13" s="745"/>
      <c r="B13" s="748" t="s">
        <v>327</v>
      </c>
      <c r="C13" s="745"/>
      <c r="D13" s="745"/>
      <c r="E13" s="746"/>
      <c r="F13" s="745"/>
      <c r="G13" s="745"/>
    </row>
    <row r="14" spans="1:7" ht="8.1" customHeight="1">
      <c r="A14" s="745"/>
      <c r="B14" s="748"/>
      <c r="C14" s="747"/>
      <c r="D14" s="747"/>
      <c r="E14" s="749"/>
      <c r="F14" s="64"/>
      <c r="G14" s="750"/>
    </row>
    <row r="15" spans="1:7">
      <c r="A15" s="745"/>
      <c r="B15" s="751" t="s">
        <v>436</v>
      </c>
      <c r="C15" s="747"/>
      <c r="D15" s="747"/>
      <c r="E15" s="749">
        <v>2022</v>
      </c>
      <c r="F15" s="752">
        <v>2677916</v>
      </c>
      <c r="G15" s="750"/>
    </row>
    <row r="16" spans="1:7">
      <c r="A16" s="745"/>
      <c r="B16" s="753" t="s">
        <v>437</v>
      </c>
      <c r="C16" s="747"/>
      <c r="D16" s="747"/>
      <c r="E16" s="749">
        <v>2023</v>
      </c>
      <c r="F16" s="752">
        <v>4700857</v>
      </c>
      <c r="G16" s="750"/>
    </row>
    <row r="17" spans="1:7">
      <c r="A17" s="745"/>
      <c r="B17" s="753"/>
      <c r="C17" s="747"/>
      <c r="D17" s="747"/>
      <c r="E17" s="749">
        <v>2024</v>
      </c>
      <c r="F17" s="752">
        <v>4613213</v>
      </c>
      <c r="G17" s="750"/>
    </row>
    <row r="18" spans="1:7" ht="8.1" customHeight="1">
      <c r="A18" s="745"/>
      <c r="B18" s="753"/>
      <c r="C18" s="747"/>
      <c r="D18" s="747"/>
      <c r="E18" s="749"/>
      <c r="F18" s="754"/>
      <c r="G18" s="750"/>
    </row>
    <row r="19" spans="1:7">
      <c r="A19" s="745"/>
      <c r="B19" s="753" t="s">
        <v>148</v>
      </c>
      <c r="C19" s="747"/>
      <c r="D19" s="747"/>
      <c r="E19" s="749">
        <v>2022</v>
      </c>
      <c r="F19" s="752">
        <v>3337781</v>
      </c>
      <c r="G19" s="750"/>
    </row>
    <row r="20" spans="1:7">
      <c r="A20" s="745"/>
      <c r="B20" s="753"/>
      <c r="C20" s="747"/>
      <c r="D20" s="747"/>
      <c r="E20" s="749">
        <v>2023</v>
      </c>
      <c r="F20" s="752">
        <v>4115242</v>
      </c>
      <c r="G20" s="750"/>
    </row>
    <row r="21" spans="1:7">
      <c r="A21" s="745"/>
      <c r="B21" s="753"/>
      <c r="C21" s="747"/>
      <c r="D21" s="747"/>
      <c r="E21" s="749">
        <v>2024</v>
      </c>
      <c r="F21" s="752">
        <v>4144362</v>
      </c>
      <c r="G21" s="750"/>
    </row>
    <row r="22" spans="1:7" ht="8.1" customHeight="1">
      <c r="A22" s="745"/>
      <c r="B22" s="755"/>
      <c r="C22" s="747"/>
      <c r="D22" s="747"/>
      <c r="E22" s="749"/>
      <c r="F22" s="64"/>
      <c r="G22" s="750"/>
    </row>
    <row r="23" spans="1:7">
      <c r="A23" s="745"/>
      <c r="B23" s="747" t="s">
        <v>328</v>
      </c>
      <c r="C23" s="747"/>
      <c r="D23" s="747"/>
      <c r="E23" s="749"/>
      <c r="F23" s="64"/>
      <c r="G23" s="750"/>
    </row>
    <row r="24" spans="1:7">
      <c r="A24" s="745"/>
      <c r="B24" s="748" t="s">
        <v>329</v>
      </c>
      <c r="C24" s="747"/>
      <c r="D24" s="747"/>
      <c r="E24" s="749"/>
      <c r="F24" s="64"/>
      <c r="G24" s="750"/>
    </row>
    <row r="25" spans="1:7" ht="8.1" customHeight="1">
      <c r="A25" s="745"/>
      <c r="B25" s="748"/>
      <c r="C25" s="747"/>
      <c r="D25" s="747"/>
      <c r="E25" s="749"/>
      <c r="F25" s="64"/>
      <c r="G25" s="750"/>
    </row>
    <row r="26" spans="1:7" ht="8.1" customHeight="1">
      <c r="A26" s="745"/>
      <c r="B26" s="748"/>
      <c r="C26" s="747"/>
      <c r="D26" s="747"/>
      <c r="E26" s="749"/>
      <c r="F26" s="64"/>
      <c r="G26" s="750"/>
    </row>
    <row r="27" spans="1:7">
      <c r="A27" s="745"/>
      <c r="B27" s="751" t="s">
        <v>438</v>
      </c>
      <c r="C27" s="747"/>
      <c r="D27" s="747"/>
      <c r="E27" s="749">
        <v>2022</v>
      </c>
      <c r="F27" s="752">
        <v>14516366</v>
      </c>
      <c r="G27" s="756" t="s">
        <v>18</v>
      </c>
    </row>
    <row r="28" spans="1:7">
      <c r="A28" s="745"/>
      <c r="B28" s="753" t="s">
        <v>439</v>
      </c>
      <c r="C28" s="747"/>
      <c r="D28" s="747"/>
      <c r="E28" s="749">
        <v>2023</v>
      </c>
      <c r="F28" s="752">
        <v>18130770</v>
      </c>
      <c r="G28" s="750"/>
    </row>
    <row r="29" spans="1:7">
      <c r="A29" s="745"/>
      <c r="B29" s="753"/>
      <c r="C29" s="747"/>
      <c r="D29" s="747"/>
      <c r="E29" s="749">
        <v>2024</v>
      </c>
      <c r="F29" s="752">
        <v>18473715</v>
      </c>
      <c r="G29" s="750"/>
    </row>
    <row r="30" spans="1:7" ht="8.1" customHeight="1">
      <c r="A30" s="745"/>
      <c r="B30" s="751"/>
      <c r="C30" s="747"/>
      <c r="D30" s="747"/>
      <c r="E30" s="749"/>
      <c r="F30" s="64"/>
      <c r="G30" s="750"/>
    </row>
    <row r="31" spans="1:7">
      <c r="A31" s="745"/>
      <c r="B31" s="751" t="s">
        <v>440</v>
      </c>
      <c r="C31" s="747"/>
      <c r="D31" s="747"/>
      <c r="E31" s="749">
        <v>2022</v>
      </c>
      <c r="F31" s="752">
        <v>55015765</v>
      </c>
      <c r="G31" s="750"/>
    </row>
    <row r="32" spans="1:7">
      <c r="A32" s="745"/>
      <c r="B32" s="753" t="s">
        <v>441</v>
      </c>
      <c r="C32" s="747"/>
      <c r="D32" s="747"/>
      <c r="E32" s="749">
        <v>2023</v>
      </c>
      <c r="F32" s="752">
        <v>73763592</v>
      </c>
      <c r="G32" s="750"/>
    </row>
    <row r="33" spans="1:7">
      <c r="A33" s="745"/>
      <c r="B33" s="751"/>
      <c r="C33" s="747"/>
      <c r="D33" s="747"/>
      <c r="E33" s="749">
        <v>2024</v>
      </c>
      <c r="F33" s="752">
        <v>84733297</v>
      </c>
      <c r="G33" s="750"/>
    </row>
    <row r="34" spans="1:7" ht="8.1" customHeight="1">
      <c r="A34" s="745"/>
      <c r="B34" s="751"/>
      <c r="C34" s="747"/>
      <c r="D34" s="747"/>
      <c r="E34" s="749"/>
      <c r="F34" s="64"/>
      <c r="G34" s="750"/>
    </row>
    <row r="35" spans="1:7">
      <c r="A35" s="745"/>
      <c r="B35" s="751" t="s">
        <v>442</v>
      </c>
      <c r="C35" s="747"/>
      <c r="D35" s="747"/>
      <c r="E35" s="749">
        <v>2022</v>
      </c>
      <c r="F35" s="752">
        <v>44151332</v>
      </c>
      <c r="G35" s="750"/>
    </row>
    <row r="36" spans="1:7">
      <c r="A36" s="745"/>
      <c r="B36" s="753" t="s">
        <v>443</v>
      </c>
      <c r="C36" s="747"/>
      <c r="D36" s="747"/>
      <c r="E36" s="749">
        <v>2023</v>
      </c>
      <c r="F36" s="752">
        <v>50590579</v>
      </c>
      <c r="G36" s="750"/>
    </row>
    <row r="37" spans="1:7">
      <c r="A37" s="745"/>
      <c r="B37" s="751"/>
      <c r="C37" s="747"/>
      <c r="D37" s="747"/>
      <c r="E37" s="749">
        <v>2024</v>
      </c>
      <c r="F37" s="752">
        <v>64022915</v>
      </c>
      <c r="G37" s="750"/>
    </row>
    <row r="38" spans="1:7" ht="8.1" customHeight="1">
      <c r="A38" s="745"/>
      <c r="B38" s="751"/>
      <c r="C38" s="747"/>
      <c r="D38" s="747"/>
      <c r="E38" s="749"/>
      <c r="F38" s="64"/>
      <c r="G38" s="750"/>
    </row>
    <row r="39" spans="1:7">
      <c r="A39" s="745"/>
      <c r="B39" s="751" t="s">
        <v>444</v>
      </c>
      <c r="C39" s="747"/>
      <c r="D39" s="747"/>
      <c r="E39" s="749">
        <v>2022</v>
      </c>
      <c r="F39" s="752">
        <v>10668069</v>
      </c>
      <c r="G39" s="750"/>
    </row>
    <row r="40" spans="1:7">
      <c r="A40" s="745"/>
      <c r="B40" s="757" t="s">
        <v>445</v>
      </c>
      <c r="C40" s="747"/>
      <c r="D40" s="747"/>
      <c r="E40" s="749">
        <v>2023</v>
      </c>
      <c r="F40" s="752">
        <v>18107573</v>
      </c>
      <c r="G40" s="750"/>
    </row>
    <row r="41" spans="1:7">
      <c r="A41" s="745"/>
      <c r="B41" s="751"/>
      <c r="C41" s="747"/>
      <c r="D41" s="747"/>
      <c r="E41" s="749">
        <v>2024</v>
      </c>
      <c r="F41" s="752">
        <v>20032392</v>
      </c>
      <c r="G41" s="750"/>
    </row>
    <row r="42" spans="1:7" ht="8.1" customHeight="1">
      <c r="A42" s="745"/>
      <c r="B42" s="751"/>
      <c r="C42" s="747"/>
      <c r="D42" s="747"/>
      <c r="E42" s="749"/>
      <c r="F42" s="64"/>
      <c r="G42" s="750"/>
    </row>
    <row r="43" spans="1:7">
      <c r="A43" s="758" t="s">
        <v>18</v>
      </c>
      <c r="B43" s="751" t="s">
        <v>123</v>
      </c>
      <c r="C43" s="747"/>
      <c r="D43" s="747"/>
      <c r="E43" s="749">
        <v>2022</v>
      </c>
      <c r="F43" s="752">
        <v>563472</v>
      </c>
      <c r="G43" s="750"/>
    </row>
    <row r="44" spans="1:7">
      <c r="A44" s="758"/>
      <c r="B44" s="751"/>
      <c r="C44" s="747"/>
      <c r="D44" s="747"/>
      <c r="E44" s="749">
        <v>2023</v>
      </c>
      <c r="F44" s="752">
        <v>1440773</v>
      </c>
      <c r="G44" s="750"/>
    </row>
    <row r="45" spans="1:7">
      <c r="A45" s="758"/>
      <c r="B45" s="751"/>
      <c r="C45" s="747"/>
      <c r="D45" s="747"/>
      <c r="E45" s="749">
        <v>2024</v>
      </c>
      <c r="F45" s="752">
        <v>1888520</v>
      </c>
      <c r="G45" s="750"/>
    </row>
    <row r="46" spans="1:7" ht="8.1" customHeight="1">
      <c r="A46" s="758"/>
      <c r="B46" s="751"/>
      <c r="C46" s="747"/>
      <c r="D46" s="747"/>
      <c r="E46" s="749"/>
      <c r="F46" s="64"/>
      <c r="G46" s="750"/>
    </row>
    <row r="47" spans="1:7">
      <c r="A47" s="745"/>
      <c r="B47" s="751" t="s">
        <v>124</v>
      </c>
      <c r="C47" s="747"/>
      <c r="D47" s="747"/>
      <c r="E47" s="749">
        <v>2022</v>
      </c>
      <c r="F47" s="752">
        <v>3375314</v>
      </c>
      <c r="G47" s="759"/>
    </row>
    <row r="48" spans="1:7">
      <c r="A48" s="745"/>
      <c r="B48" s="751"/>
      <c r="C48" s="747"/>
      <c r="D48" s="747"/>
      <c r="E48" s="749">
        <v>2023</v>
      </c>
      <c r="F48" s="752">
        <v>5143373</v>
      </c>
      <c r="G48" s="759"/>
    </row>
    <row r="49" spans="1:7">
      <c r="A49" s="745"/>
      <c r="B49" s="751"/>
      <c r="C49" s="747"/>
      <c r="D49" s="747"/>
      <c r="E49" s="749">
        <v>2024</v>
      </c>
      <c r="F49" s="752">
        <v>6143917</v>
      </c>
      <c r="G49" s="759"/>
    </row>
    <row r="50" spans="1:7" ht="8.1" customHeight="1">
      <c r="A50" s="758"/>
      <c r="B50" s="751"/>
      <c r="C50" s="747"/>
      <c r="D50" s="747"/>
      <c r="E50" s="749"/>
      <c r="F50" s="64"/>
      <c r="G50" s="750"/>
    </row>
    <row r="51" spans="1:7">
      <c r="A51" s="745"/>
      <c r="B51" s="751" t="s">
        <v>446</v>
      </c>
      <c r="C51" s="747"/>
      <c r="D51" s="747"/>
      <c r="E51" s="749">
        <v>2022</v>
      </c>
      <c r="F51" s="752">
        <v>45348209</v>
      </c>
      <c r="G51" s="759"/>
    </row>
    <row r="52" spans="1:7">
      <c r="A52" s="745"/>
      <c r="B52" s="757" t="s">
        <v>447</v>
      </c>
      <c r="C52" s="747"/>
      <c r="D52" s="747"/>
      <c r="E52" s="749">
        <v>2023</v>
      </c>
      <c r="F52" s="752">
        <v>66501508</v>
      </c>
      <c r="G52" s="759"/>
    </row>
    <row r="53" spans="1:7">
      <c r="A53" s="745"/>
      <c r="B53" s="760"/>
      <c r="C53" s="747"/>
      <c r="D53" s="747"/>
      <c r="E53" s="749">
        <v>2024</v>
      </c>
      <c r="F53" s="752">
        <v>84520994</v>
      </c>
      <c r="G53" s="759"/>
    </row>
    <row r="54" spans="1:7" ht="8.1" customHeight="1">
      <c r="A54" s="758"/>
      <c r="B54" s="751"/>
      <c r="C54" s="747"/>
      <c r="D54" s="747"/>
      <c r="E54" s="749"/>
      <c r="F54" s="64"/>
      <c r="G54" s="750"/>
    </row>
    <row r="55" spans="1:7">
      <c r="A55" s="745"/>
      <c r="B55" s="751" t="s">
        <v>448</v>
      </c>
      <c r="C55" s="747"/>
      <c r="D55" s="747"/>
      <c r="E55" s="749">
        <v>2022</v>
      </c>
      <c r="F55" s="761">
        <v>4147577</v>
      </c>
      <c r="G55" s="759"/>
    </row>
    <row r="56" spans="1:7">
      <c r="A56" s="745"/>
      <c r="B56" s="757" t="s">
        <v>449</v>
      </c>
      <c r="C56" s="747"/>
      <c r="D56" s="747"/>
      <c r="E56" s="749">
        <v>2023</v>
      </c>
      <c r="F56" s="752">
        <v>29555851</v>
      </c>
      <c r="G56" s="759"/>
    </row>
    <row r="57" spans="1:7">
      <c r="A57" s="745"/>
      <c r="B57" s="760"/>
      <c r="C57" s="747"/>
      <c r="D57" s="747"/>
      <c r="E57" s="749">
        <v>2024</v>
      </c>
      <c r="F57" s="752">
        <v>48126110</v>
      </c>
      <c r="G57" s="759"/>
    </row>
    <row r="58" spans="1:7" ht="8.1" customHeight="1" thickBot="1">
      <c r="A58" s="762"/>
      <c r="B58" s="763"/>
      <c r="C58" s="763"/>
      <c r="D58" s="763"/>
      <c r="E58" s="764"/>
      <c r="F58" s="765"/>
      <c r="G58" s="766"/>
    </row>
    <row r="59" spans="1:7" ht="15.75">
      <c r="B59" s="767"/>
      <c r="C59" s="768"/>
      <c r="D59" s="768"/>
      <c r="G59" s="525" t="s">
        <v>147</v>
      </c>
    </row>
    <row r="60" spans="1:7" ht="15.75">
      <c r="B60" s="767"/>
      <c r="C60" s="767"/>
      <c r="D60" s="767"/>
      <c r="F60" s="64"/>
      <c r="G60" s="530" t="s">
        <v>303</v>
      </c>
    </row>
    <row r="61" spans="1:7" ht="15.75">
      <c r="B61" s="767"/>
      <c r="C61" s="767"/>
      <c r="D61" s="767"/>
    </row>
  </sheetData>
  <printOptions horizontalCentered="1"/>
  <pageMargins left="0.55118110236220497" right="0.55118110236220497" top="0.39370078740157499" bottom="0.39370078740157499" header="0.39370078740157499" footer="0.39370078740157499"/>
  <pageSetup paperSize="9" scale="9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F4707-45D8-45A5-8D6F-68598B0F89F1}">
  <sheetPr codeName="Sheet35">
    <tabColor rgb="FF92D050"/>
  </sheetPr>
  <dimension ref="A1:H81"/>
  <sheetViews>
    <sheetView showGridLines="0" view="pageBreakPreview" zoomScale="70" zoomScaleNormal="100" zoomScaleSheetLayoutView="70" workbookViewId="0">
      <selection activeCell="G1" sqref="G1:G2"/>
    </sheetView>
  </sheetViews>
  <sheetFormatPr defaultColWidth="7.140625" defaultRowHeight="15"/>
  <cols>
    <col min="1" max="1" width="1.140625" style="602" customWidth="1"/>
    <col min="2" max="2" width="13.28515625" style="602" customWidth="1"/>
    <col min="3" max="3" width="24.5703125" style="602" customWidth="1"/>
    <col min="4" max="4" width="25.42578125" style="602" customWidth="1"/>
    <col min="5" max="5" width="24" style="725" customWidth="1"/>
    <col min="6" max="6" width="29.28515625" style="602" customWidth="1"/>
    <col min="7" max="7" width="1.140625" style="602" customWidth="1"/>
    <col min="8" max="16384" width="7.140625" style="602"/>
  </cols>
  <sheetData>
    <row r="1" spans="1:7" ht="15" customHeight="1">
      <c r="A1" s="769"/>
      <c r="B1" s="769"/>
      <c r="C1" s="769"/>
      <c r="D1" s="769"/>
      <c r="E1" s="770"/>
      <c r="F1" s="732"/>
      <c r="G1" s="61" t="s">
        <v>16</v>
      </c>
    </row>
    <row r="2" spans="1:7" ht="15" customHeight="1">
      <c r="A2" s="769"/>
      <c r="B2" s="769"/>
      <c r="C2" s="769"/>
      <c r="D2" s="769"/>
      <c r="E2" s="770"/>
      <c r="F2" s="732"/>
      <c r="G2" s="62" t="s">
        <v>17</v>
      </c>
    </row>
    <row r="3" spans="1:7" ht="15" customHeight="1">
      <c r="A3" s="769"/>
      <c r="B3" s="769"/>
      <c r="C3" s="769"/>
      <c r="D3" s="769"/>
      <c r="E3" s="770"/>
      <c r="F3" s="732"/>
      <c r="G3" s="769"/>
    </row>
    <row r="4" spans="1:7" ht="16.5">
      <c r="A4" s="769"/>
      <c r="B4" s="726" t="s">
        <v>250</v>
      </c>
      <c r="C4" s="727" t="s">
        <v>450</v>
      </c>
      <c r="D4" s="769"/>
      <c r="E4" s="770"/>
      <c r="F4" s="732"/>
      <c r="G4" s="769"/>
    </row>
    <row r="5" spans="1:7" ht="14.25" customHeight="1">
      <c r="A5" s="769"/>
      <c r="B5" s="728" t="s">
        <v>251</v>
      </c>
      <c r="C5" s="729" t="s">
        <v>451</v>
      </c>
      <c r="D5" s="731"/>
      <c r="E5" s="730"/>
      <c r="F5" s="771"/>
      <c r="G5" s="731"/>
    </row>
    <row r="6" spans="1:7" ht="15" customHeight="1" thickBot="1">
      <c r="A6" s="769"/>
      <c r="B6" s="769"/>
      <c r="C6" s="769"/>
      <c r="D6" s="769"/>
      <c r="E6" s="770"/>
      <c r="F6" s="732"/>
      <c r="G6" s="769"/>
    </row>
    <row r="7" spans="1:7" ht="9" customHeight="1" thickTop="1">
      <c r="A7" s="733"/>
      <c r="B7" s="733"/>
      <c r="C7" s="733"/>
      <c r="D7" s="733"/>
      <c r="E7" s="734"/>
      <c r="F7" s="772"/>
      <c r="G7" s="733"/>
    </row>
    <row r="8" spans="1:7" ht="15.75">
      <c r="A8" s="735"/>
      <c r="B8" s="773" t="s">
        <v>452</v>
      </c>
      <c r="C8" s="773"/>
      <c r="D8" s="735"/>
      <c r="E8" s="737" t="s">
        <v>344</v>
      </c>
      <c r="F8" s="774" t="s">
        <v>44</v>
      </c>
      <c r="G8" s="735"/>
    </row>
    <row r="9" spans="1:7">
      <c r="A9" s="735"/>
      <c r="B9" s="775" t="s">
        <v>23</v>
      </c>
      <c r="C9" s="775"/>
      <c r="D9" s="735"/>
      <c r="E9" s="740" t="s">
        <v>347</v>
      </c>
      <c r="F9" s="776" t="s">
        <v>62</v>
      </c>
      <c r="G9" s="777" t="s">
        <v>18</v>
      </c>
    </row>
    <row r="10" spans="1:7" ht="9" customHeight="1">
      <c r="A10" s="735"/>
      <c r="B10" s="735"/>
      <c r="C10" s="735"/>
      <c r="D10" s="735"/>
      <c r="E10" s="778"/>
      <c r="F10" s="779"/>
      <c r="G10" s="735"/>
    </row>
    <row r="11" spans="1:7" ht="8.1" customHeight="1">
      <c r="A11" s="780"/>
      <c r="B11" s="780"/>
      <c r="C11" s="780"/>
      <c r="D11" s="780"/>
      <c r="E11" s="781"/>
      <c r="F11" s="782"/>
      <c r="G11" s="780"/>
    </row>
    <row r="12" spans="1:7" ht="15" customHeight="1">
      <c r="A12" s="745"/>
      <c r="B12" s="747" t="s">
        <v>14</v>
      </c>
      <c r="C12" s="745"/>
      <c r="D12" s="745"/>
      <c r="E12" s="783">
        <v>2022</v>
      </c>
      <c r="F12" s="784">
        <f>SUM(F16,F20)</f>
        <v>1999453</v>
      </c>
      <c r="G12" s="745"/>
    </row>
    <row r="13" spans="1:7" ht="15" customHeight="1">
      <c r="A13" s="745"/>
      <c r="B13" s="785" t="s">
        <v>15</v>
      </c>
      <c r="C13" s="745"/>
      <c r="D13" s="745"/>
      <c r="E13" s="783">
        <v>2023</v>
      </c>
      <c r="F13" s="784">
        <f>SUM(F17,F21)</f>
        <v>2053212</v>
      </c>
      <c r="G13" s="745"/>
    </row>
    <row r="14" spans="1:7" ht="12.75" customHeight="1">
      <c r="A14" s="745"/>
      <c r="B14" s="785"/>
      <c r="C14" s="745"/>
      <c r="D14" s="745"/>
      <c r="E14" s="783">
        <v>2024</v>
      </c>
      <c r="F14" s="784">
        <f>SUM(F18,F22)</f>
        <v>2209732</v>
      </c>
      <c r="G14" s="745"/>
    </row>
    <row r="15" spans="1:7" ht="8.1" customHeight="1">
      <c r="A15" s="745"/>
      <c r="B15" s="745"/>
      <c r="C15" s="745"/>
      <c r="D15" s="745"/>
      <c r="E15" s="746"/>
      <c r="F15" s="786"/>
      <c r="G15" s="745"/>
    </row>
    <row r="16" spans="1:7" ht="15" customHeight="1">
      <c r="A16" s="745"/>
      <c r="B16" s="747" t="s">
        <v>22</v>
      </c>
      <c r="C16" s="745"/>
      <c r="D16" s="745"/>
      <c r="E16" s="746">
        <v>2022</v>
      </c>
      <c r="F16" s="786">
        <v>239279</v>
      </c>
      <c r="G16" s="745"/>
    </row>
    <row r="17" spans="1:8" ht="15" customHeight="1">
      <c r="A17" s="745"/>
      <c r="B17" s="785" t="s">
        <v>21</v>
      </c>
      <c r="C17" s="745"/>
      <c r="D17" s="745"/>
      <c r="E17" s="746">
        <v>2023</v>
      </c>
      <c r="F17" s="786">
        <v>250529</v>
      </c>
      <c r="G17" s="745"/>
    </row>
    <row r="18" spans="1:8" ht="13.15" customHeight="1">
      <c r="A18" s="745"/>
      <c r="B18" s="785"/>
      <c r="C18" s="745"/>
      <c r="D18" s="745"/>
      <c r="E18" s="746">
        <v>2024</v>
      </c>
      <c r="F18" s="786">
        <v>273461</v>
      </c>
      <c r="G18" s="745"/>
    </row>
    <row r="19" spans="1:8" ht="8.1" customHeight="1">
      <c r="A19" s="745"/>
      <c r="B19" s="785"/>
      <c r="C19" s="745"/>
      <c r="D19" s="745"/>
      <c r="E19" s="746"/>
      <c r="F19" s="786"/>
      <c r="G19" s="745"/>
    </row>
    <row r="20" spans="1:8" ht="15" customHeight="1">
      <c r="A20" s="745"/>
      <c r="B20" s="747" t="s">
        <v>20</v>
      </c>
      <c r="C20" s="745"/>
      <c r="D20" s="745"/>
      <c r="E20" s="746">
        <v>2022</v>
      </c>
      <c r="F20" s="786">
        <v>1760174</v>
      </c>
      <c r="G20" s="745"/>
    </row>
    <row r="21" spans="1:8" ht="15" customHeight="1">
      <c r="A21" s="745"/>
      <c r="B21" s="785" t="s">
        <v>26</v>
      </c>
      <c r="C21" s="745"/>
      <c r="D21" s="745"/>
      <c r="E21" s="746">
        <v>2023</v>
      </c>
      <c r="F21" s="786">
        <v>1802683</v>
      </c>
      <c r="G21" s="745"/>
    </row>
    <row r="22" spans="1:8">
      <c r="A22" s="745"/>
      <c r="B22" s="785"/>
      <c r="C22" s="745"/>
      <c r="D22" s="745"/>
      <c r="E22" s="746">
        <v>2024</v>
      </c>
      <c r="F22" s="786">
        <v>1936271</v>
      </c>
      <c r="G22" s="745"/>
    </row>
    <row r="23" spans="1:8" ht="8.1" customHeight="1" thickBot="1">
      <c r="A23" s="762"/>
      <c r="B23" s="763"/>
      <c r="C23" s="763"/>
      <c r="D23" s="762"/>
      <c r="E23" s="787"/>
      <c r="F23" s="788"/>
      <c r="G23" s="762"/>
    </row>
    <row r="24" spans="1:8" ht="15" customHeight="1">
      <c r="A24" s="767"/>
      <c r="B24" s="767"/>
      <c r="C24" s="767"/>
      <c r="D24" s="789" t="s">
        <v>50</v>
      </c>
      <c r="E24" s="789"/>
      <c r="F24" s="789"/>
      <c r="G24" s="789"/>
      <c r="H24" s="790"/>
    </row>
    <row r="25" spans="1:8" ht="12" customHeight="1">
      <c r="A25" s="791" t="s">
        <v>18</v>
      </c>
      <c r="B25" s="791" t="s">
        <v>18</v>
      </c>
      <c r="C25" s="767"/>
      <c r="D25" s="792" t="s">
        <v>51</v>
      </c>
      <c r="E25" s="792"/>
      <c r="F25" s="792"/>
      <c r="G25" s="792"/>
      <c r="H25" s="790"/>
    </row>
    <row r="26" spans="1:8" ht="15" customHeight="1">
      <c r="A26" s="793"/>
      <c r="B26" s="794" t="s">
        <v>453</v>
      </c>
      <c r="C26" s="793"/>
      <c r="D26" s="795"/>
      <c r="E26" s="796"/>
      <c r="F26" s="732"/>
      <c r="G26" s="769"/>
    </row>
    <row r="27" spans="1:8" s="802" customFormat="1" ht="15" customHeight="1">
      <c r="A27" s="797"/>
      <c r="B27" s="798" t="s">
        <v>454</v>
      </c>
      <c r="C27" s="797"/>
      <c r="D27" s="799"/>
      <c r="E27" s="800"/>
      <c r="F27" s="801"/>
      <c r="G27" s="801"/>
    </row>
    <row r="28" spans="1:8" ht="15" customHeight="1">
      <c r="A28" s="793"/>
      <c r="B28" s="803" t="s">
        <v>323</v>
      </c>
      <c r="C28" s="793"/>
      <c r="D28" s="795"/>
      <c r="E28" s="796"/>
      <c r="F28" s="732"/>
      <c r="G28" s="769"/>
    </row>
    <row r="29" spans="1:8" ht="16.5">
      <c r="A29" s="727"/>
      <c r="B29" s="769"/>
      <c r="C29" s="769"/>
      <c r="D29" s="769"/>
      <c r="E29" s="770"/>
      <c r="F29" s="732"/>
      <c r="G29" s="769"/>
    </row>
    <row r="30" spans="1:8" ht="16.5" customHeight="1">
      <c r="A30" s="769"/>
      <c r="B30" s="726" t="s">
        <v>238</v>
      </c>
      <c r="C30" s="727" t="s">
        <v>455</v>
      </c>
      <c r="D30" s="769"/>
      <c r="E30" s="770"/>
      <c r="F30" s="769"/>
      <c r="G30" s="769"/>
    </row>
    <row r="31" spans="1:8" ht="16.5" customHeight="1">
      <c r="A31" s="769"/>
      <c r="B31" s="728" t="s">
        <v>239</v>
      </c>
      <c r="C31" s="729" t="s">
        <v>456</v>
      </c>
      <c r="D31" s="731"/>
      <c r="E31" s="730"/>
      <c r="F31" s="769"/>
      <c r="G31" s="769"/>
    </row>
    <row r="32" spans="1:8" ht="17.25" thickBot="1">
      <c r="A32" s="769"/>
      <c r="B32" s="769"/>
      <c r="C32" s="769"/>
      <c r="D32" s="769"/>
      <c r="E32" s="770"/>
      <c r="F32" s="769"/>
      <c r="G32" s="804"/>
    </row>
    <row r="33" spans="1:7" ht="9" customHeight="1" thickTop="1">
      <c r="A33" s="805"/>
      <c r="B33" s="805"/>
      <c r="C33" s="805"/>
      <c r="D33" s="806" t="s">
        <v>18</v>
      </c>
      <c r="E33" s="807"/>
      <c r="F33" s="805"/>
      <c r="G33" s="808"/>
    </row>
    <row r="34" spans="1:7" ht="16.5">
      <c r="A34" s="745"/>
      <c r="B34" s="747" t="s">
        <v>31</v>
      </c>
      <c r="C34" s="745"/>
      <c r="D34" s="774"/>
      <c r="E34" s="783" t="s">
        <v>344</v>
      </c>
      <c r="F34" s="774" t="s">
        <v>112</v>
      </c>
      <c r="G34" s="804"/>
    </row>
    <row r="35" spans="1:7" ht="16.5">
      <c r="A35" s="745"/>
      <c r="B35" s="785" t="s">
        <v>122</v>
      </c>
      <c r="C35" s="759"/>
      <c r="D35" s="809"/>
      <c r="E35" s="810" t="s">
        <v>347</v>
      </c>
      <c r="F35" s="809" t="s">
        <v>113</v>
      </c>
      <c r="G35" s="804"/>
    </row>
    <row r="36" spans="1:7" ht="9" customHeight="1">
      <c r="A36" s="811"/>
      <c r="B36" s="811"/>
      <c r="C36" s="811"/>
      <c r="D36" s="812"/>
      <c r="E36" s="813"/>
      <c r="F36" s="811"/>
      <c r="G36" s="814"/>
    </row>
    <row r="37" spans="1:7" ht="7.5" customHeight="1">
      <c r="A37" s="745"/>
      <c r="B37" s="745"/>
      <c r="C37" s="745"/>
      <c r="D37" s="745"/>
      <c r="E37" s="746"/>
      <c r="F37" s="745"/>
      <c r="G37" s="804"/>
    </row>
    <row r="38" spans="1:7" ht="14.25" customHeight="1">
      <c r="A38" s="745"/>
      <c r="B38" s="747" t="s">
        <v>457</v>
      </c>
      <c r="C38" s="750"/>
      <c r="D38" s="815"/>
      <c r="E38" s="386">
        <v>2022</v>
      </c>
      <c r="F38" s="816">
        <f>SUM(F42,F46,F50,F54,F58,F62)</f>
        <v>86226</v>
      </c>
      <c r="G38" s="804"/>
    </row>
    <row r="39" spans="1:7" ht="14.25" customHeight="1">
      <c r="A39" s="745"/>
      <c r="B39" s="785" t="s">
        <v>458</v>
      </c>
      <c r="C39" s="745"/>
      <c r="D39" s="817"/>
      <c r="E39" s="386">
        <v>2023</v>
      </c>
      <c r="F39" s="816">
        <f>SUM(F43,F47,F51,F55,F59,F63)</f>
        <v>129814</v>
      </c>
      <c r="G39" s="804"/>
    </row>
    <row r="40" spans="1:7" ht="14.25" customHeight="1">
      <c r="A40" s="745"/>
      <c r="B40" s="785"/>
      <c r="C40" s="745"/>
      <c r="D40" s="817"/>
      <c r="E40" s="386">
        <v>2024</v>
      </c>
      <c r="F40" s="816">
        <f>SUM(F44,F48,F52,F56,F60,F64)</f>
        <v>134329</v>
      </c>
      <c r="G40" s="804"/>
    </row>
    <row r="41" spans="1:7" ht="7.5" customHeight="1">
      <c r="A41" s="745"/>
      <c r="B41" s="745"/>
      <c r="C41" s="745"/>
      <c r="D41" s="818"/>
      <c r="E41" s="392"/>
      <c r="F41" s="819"/>
      <c r="G41" s="804"/>
    </row>
    <row r="42" spans="1:7" ht="14.25" customHeight="1">
      <c r="A42" s="745"/>
      <c r="B42" s="751" t="s">
        <v>255</v>
      </c>
      <c r="C42" s="745"/>
      <c r="D42" s="820"/>
      <c r="E42" s="392">
        <v>2022</v>
      </c>
      <c r="F42" s="821">
        <v>67288</v>
      </c>
      <c r="G42" s="804"/>
    </row>
    <row r="43" spans="1:7" ht="14.25" customHeight="1">
      <c r="A43" s="822"/>
      <c r="B43" s="823" t="s">
        <v>256</v>
      </c>
      <c r="C43" s="822"/>
      <c r="D43" s="824"/>
      <c r="E43" s="392">
        <v>2023</v>
      </c>
      <c r="F43" s="821">
        <v>103011</v>
      </c>
      <c r="G43" s="804"/>
    </row>
    <row r="44" spans="1:7" ht="14.25" customHeight="1">
      <c r="A44" s="822"/>
      <c r="B44" s="823"/>
      <c r="C44" s="822"/>
      <c r="D44" s="824"/>
      <c r="E44" s="392">
        <v>2024</v>
      </c>
      <c r="F44" s="821">
        <v>106373</v>
      </c>
      <c r="G44" s="804"/>
    </row>
    <row r="45" spans="1:7" ht="7.5" customHeight="1">
      <c r="A45" s="745"/>
      <c r="B45" s="825"/>
      <c r="C45" s="745"/>
      <c r="D45" s="820"/>
      <c r="E45" s="392"/>
      <c r="F45" s="821"/>
      <c r="G45" s="804"/>
    </row>
    <row r="46" spans="1:7" ht="14.25" customHeight="1">
      <c r="A46" s="745"/>
      <c r="B46" s="751" t="s">
        <v>257</v>
      </c>
      <c r="C46" s="745"/>
      <c r="D46" s="820"/>
      <c r="E46" s="392">
        <v>2022</v>
      </c>
      <c r="F46" s="821">
        <v>2470</v>
      </c>
      <c r="G46" s="804"/>
    </row>
    <row r="47" spans="1:7" ht="14.25" customHeight="1">
      <c r="A47" s="822"/>
      <c r="B47" s="823" t="s">
        <v>258</v>
      </c>
      <c r="C47" s="822"/>
      <c r="D47" s="824"/>
      <c r="E47" s="392">
        <v>2023</v>
      </c>
      <c r="F47" s="821">
        <v>3231</v>
      </c>
      <c r="G47" s="804"/>
    </row>
    <row r="48" spans="1:7" ht="14.25" customHeight="1">
      <c r="A48" s="822"/>
      <c r="B48" s="823"/>
      <c r="C48" s="822"/>
      <c r="D48" s="824"/>
      <c r="E48" s="392">
        <v>2024</v>
      </c>
      <c r="F48" s="821">
        <v>4430</v>
      </c>
      <c r="G48" s="804"/>
    </row>
    <row r="49" spans="1:7" ht="7.5" customHeight="1">
      <c r="A49" s="745"/>
      <c r="B49" s="825"/>
      <c r="C49" s="745"/>
      <c r="D49" s="820"/>
      <c r="E49" s="392"/>
      <c r="F49" s="821"/>
      <c r="G49" s="804"/>
    </row>
    <row r="50" spans="1:7" ht="14.25" customHeight="1">
      <c r="A50" s="745"/>
      <c r="B50" s="751" t="s">
        <v>179</v>
      </c>
      <c r="C50" s="745"/>
      <c r="D50" s="820"/>
      <c r="E50" s="392">
        <v>2022</v>
      </c>
      <c r="F50" s="821">
        <v>2905</v>
      </c>
      <c r="G50" s="804"/>
    </row>
    <row r="51" spans="1:7" ht="14.25" customHeight="1">
      <c r="A51" s="822"/>
      <c r="B51" s="823" t="s">
        <v>199</v>
      </c>
      <c r="C51" s="822"/>
      <c r="D51" s="824"/>
      <c r="E51" s="392">
        <v>2023</v>
      </c>
      <c r="F51" s="821">
        <v>4900</v>
      </c>
      <c r="G51" s="804"/>
    </row>
    <row r="52" spans="1:7" ht="14.25" customHeight="1">
      <c r="A52" s="822"/>
      <c r="B52" s="823"/>
      <c r="C52" s="822"/>
      <c r="D52" s="824"/>
      <c r="E52" s="392">
        <v>2024</v>
      </c>
      <c r="F52" s="821">
        <v>5209</v>
      </c>
      <c r="G52" s="804"/>
    </row>
    <row r="53" spans="1:7" ht="7.5" customHeight="1">
      <c r="A53" s="745"/>
      <c r="B53" s="825"/>
      <c r="C53" s="745"/>
      <c r="D53" s="820"/>
      <c r="E53" s="392"/>
      <c r="F53" s="821"/>
      <c r="G53" s="804"/>
    </row>
    <row r="54" spans="1:7" ht="14.25" customHeight="1">
      <c r="A54" s="745"/>
      <c r="B54" s="751" t="s">
        <v>30</v>
      </c>
      <c r="C54" s="745"/>
      <c r="D54" s="820"/>
      <c r="E54" s="392">
        <v>2022</v>
      </c>
      <c r="F54" s="821">
        <v>193</v>
      </c>
    </row>
    <row r="55" spans="1:7" ht="14.25" customHeight="1">
      <c r="A55" s="822"/>
      <c r="B55" s="823" t="s">
        <v>259</v>
      </c>
      <c r="C55" s="822"/>
      <c r="D55" s="824"/>
      <c r="E55" s="392">
        <v>2023</v>
      </c>
      <c r="F55" s="821">
        <v>201</v>
      </c>
    </row>
    <row r="56" spans="1:7" ht="14.25" customHeight="1">
      <c r="A56" s="822"/>
      <c r="B56" s="823"/>
      <c r="C56" s="822"/>
      <c r="D56" s="824"/>
      <c r="E56" s="392">
        <v>2024</v>
      </c>
      <c r="F56" s="821">
        <v>811</v>
      </c>
    </row>
    <row r="57" spans="1:7" ht="7.5" customHeight="1">
      <c r="A57" s="745"/>
      <c r="B57" s="825"/>
      <c r="C57" s="745"/>
      <c r="D57" s="820"/>
      <c r="E57" s="746"/>
      <c r="F57" s="821"/>
    </row>
    <row r="58" spans="1:7" ht="14.25" customHeight="1">
      <c r="A58" s="745"/>
      <c r="B58" s="751" t="s">
        <v>149</v>
      </c>
      <c r="C58" s="745"/>
      <c r="D58" s="820"/>
      <c r="E58" s="392">
        <v>2022</v>
      </c>
      <c r="F58" s="821">
        <v>13370</v>
      </c>
    </row>
    <row r="59" spans="1:7" ht="14.25" customHeight="1">
      <c r="A59" s="822"/>
      <c r="B59" s="823" t="s">
        <v>150</v>
      </c>
      <c r="C59" s="822"/>
      <c r="D59" s="824"/>
      <c r="E59" s="392">
        <v>2023</v>
      </c>
      <c r="F59" s="821">
        <v>18470</v>
      </c>
    </row>
    <row r="60" spans="1:7" ht="14.25" customHeight="1">
      <c r="A60" s="822"/>
      <c r="B60" s="823"/>
      <c r="C60" s="822"/>
      <c r="D60" s="824"/>
      <c r="E60" s="392">
        <v>2024</v>
      </c>
      <c r="F60" s="821">
        <v>17506</v>
      </c>
    </row>
    <row r="61" spans="1:7" ht="7.5" customHeight="1">
      <c r="A61" s="822"/>
      <c r="B61" s="823"/>
      <c r="C61" s="822"/>
      <c r="D61" s="824"/>
      <c r="E61" s="392"/>
      <c r="F61" s="821"/>
    </row>
    <row r="62" spans="1:7" ht="14.25" customHeight="1">
      <c r="A62" s="822"/>
      <c r="B62" s="826" t="s">
        <v>264</v>
      </c>
      <c r="C62" s="822"/>
      <c r="D62" s="820"/>
      <c r="E62" s="392">
        <v>2022</v>
      </c>
      <c r="F62" s="821" t="s">
        <v>45</v>
      </c>
    </row>
    <row r="63" spans="1:7" ht="14.25" customHeight="1">
      <c r="A63" s="745"/>
      <c r="B63" s="757" t="s">
        <v>272</v>
      </c>
      <c r="C63" s="745"/>
      <c r="D63" s="824"/>
      <c r="E63" s="392">
        <v>2023</v>
      </c>
      <c r="F63" s="821">
        <v>1</v>
      </c>
    </row>
    <row r="64" spans="1:7" ht="14.25" customHeight="1">
      <c r="A64" s="745"/>
      <c r="B64" s="785"/>
      <c r="C64" s="745"/>
      <c r="D64" s="824"/>
      <c r="E64" s="392">
        <v>2024</v>
      </c>
      <c r="F64" s="821" t="s">
        <v>45</v>
      </c>
    </row>
    <row r="65" spans="1:7" ht="7.5" customHeight="1">
      <c r="A65" s="745"/>
      <c r="B65" s="745"/>
      <c r="C65" s="745"/>
      <c r="D65" s="818"/>
      <c r="E65" s="392"/>
      <c r="F65" s="819"/>
      <c r="G65" s="804"/>
    </row>
    <row r="66" spans="1:7" ht="14.25" customHeight="1">
      <c r="A66" s="745"/>
      <c r="B66" s="747" t="s">
        <v>459</v>
      </c>
      <c r="C66" s="750"/>
      <c r="D66" s="815"/>
      <c r="E66" s="386">
        <v>2022</v>
      </c>
      <c r="F66" s="827" t="s">
        <v>45</v>
      </c>
      <c r="G66" s="804"/>
    </row>
    <row r="67" spans="1:7" ht="14.25" customHeight="1">
      <c r="A67" s="745"/>
      <c r="B67" s="785" t="s">
        <v>460</v>
      </c>
      <c r="C67" s="745"/>
      <c r="D67" s="817"/>
      <c r="E67" s="386">
        <v>2023</v>
      </c>
      <c r="F67" s="816">
        <f>SUM(F71,F75)</f>
        <v>8542346</v>
      </c>
      <c r="G67" s="804"/>
    </row>
    <row r="68" spans="1:7" ht="14.25" customHeight="1">
      <c r="A68" s="745"/>
      <c r="B68" s="785"/>
      <c r="C68" s="745"/>
      <c r="D68" s="817"/>
      <c r="E68" s="386">
        <v>2024</v>
      </c>
      <c r="F68" s="816">
        <f>SUM(F72,F76)</f>
        <v>8147212</v>
      </c>
      <c r="G68" s="804"/>
    </row>
    <row r="69" spans="1:7" ht="7.5" customHeight="1">
      <c r="A69" s="822"/>
      <c r="B69" s="828"/>
      <c r="C69" s="822"/>
      <c r="D69" s="824"/>
      <c r="E69" s="392"/>
      <c r="F69" s="821"/>
    </row>
    <row r="70" spans="1:7" ht="14.25" customHeight="1">
      <c r="A70" s="822"/>
      <c r="B70" s="826" t="s">
        <v>461</v>
      </c>
      <c r="C70" s="822"/>
      <c r="D70" s="820"/>
      <c r="E70" s="392">
        <v>2022</v>
      </c>
      <c r="F70" s="821" t="s">
        <v>45</v>
      </c>
    </row>
    <row r="71" spans="1:7" ht="14.25" customHeight="1">
      <c r="A71" s="745"/>
      <c r="B71" s="757" t="s">
        <v>462</v>
      </c>
      <c r="C71" s="745"/>
      <c r="D71" s="824"/>
      <c r="E71" s="392">
        <v>2023</v>
      </c>
      <c r="F71" s="821">
        <v>4545645</v>
      </c>
    </row>
    <row r="72" spans="1:7" ht="14.25" customHeight="1">
      <c r="A72" s="745"/>
      <c r="B72" s="757"/>
      <c r="C72" s="745"/>
      <c r="D72" s="824"/>
      <c r="E72" s="392">
        <v>2024</v>
      </c>
      <c r="F72" s="821">
        <v>5543969</v>
      </c>
    </row>
    <row r="73" spans="1:7" ht="7.5" customHeight="1">
      <c r="A73" s="822"/>
      <c r="B73" s="823"/>
      <c r="C73" s="822"/>
      <c r="D73" s="824"/>
      <c r="E73" s="392"/>
      <c r="F73" s="821"/>
    </row>
    <row r="74" spans="1:7" ht="14.25" customHeight="1">
      <c r="A74" s="822"/>
      <c r="B74" s="826" t="s">
        <v>463</v>
      </c>
      <c r="C74" s="822"/>
      <c r="D74" s="820"/>
      <c r="E74" s="392">
        <v>2022</v>
      </c>
      <c r="F74" s="821" t="s">
        <v>45</v>
      </c>
    </row>
    <row r="75" spans="1:7" ht="14.25" customHeight="1">
      <c r="A75" s="745"/>
      <c r="B75" s="757" t="s">
        <v>464</v>
      </c>
      <c r="C75" s="745"/>
      <c r="D75" s="824"/>
      <c r="E75" s="392">
        <v>2023</v>
      </c>
      <c r="F75" s="821">
        <v>3996701</v>
      </c>
    </row>
    <row r="76" spans="1:7" ht="14.25" customHeight="1">
      <c r="A76" s="745"/>
      <c r="B76" s="785"/>
      <c r="C76" s="745"/>
      <c r="D76" s="824"/>
      <c r="E76" s="392">
        <v>2024</v>
      </c>
      <c r="F76" s="821">
        <v>2603243</v>
      </c>
    </row>
    <row r="77" spans="1:7" ht="7.5" customHeight="1" thickBot="1">
      <c r="A77" s="762"/>
      <c r="B77" s="762"/>
      <c r="C77" s="762"/>
      <c r="D77" s="829"/>
      <c r="E77" s="830" t="s">
        <v>18</v>
      </c>
      <c r="F77" s="765"/>
      <c r="G77" s="831"/>
    </row>
    <row r="78" spans="1:7" ht="19.5" customHeight="1">
      <c r="A78" s="767"/>
      <c r="B78" s="767"/>
      <c r="C78" s="832" t="s">
        <v>52</v>
      </c>
      <c r="D78" s="832"/>
      <c r="E78" s="832"/>
      <c r="F78" s="832"/>
      <c r="G78" s="832"/>
    </row>
    <row r="79" spans="1:7" ht="12.75" customHeight="1">
      <c r="A79" s="767"/>
      <c r="B79" s="767"/>
      <c r="C79" s="792" t="s">
        <v>53</v>
      </c>
      <c r="D79" s="792"/>
      <c r="E79" s="792"/>
      <c r="F79" s="792"/>
      <c r="G79" s="792"/>
    </row>
    <row r="80" spans="1:7" ht="16.5">
      <c r="A80" s="833"/>
      <c r="B80" s="769"/>
      <c r="C80" s="769"/>
      <c r="D80" s="729"/>
      <c r="E80" s="770"/>
      <c r="F80" s="769"/>
    </row>
    <row r="81" spans="1:6" ht="16.5">
      <c r="A81" s="834"/>
      <c r="B81" s="835"/>
      <c r="C81" s="836"/>
      <c r="D81" s="836"/>
      <c r="E81" s="837"/>
      <c r="F81" s="836"/>
    </row>
  </sheetData>
  <mergeCells count="6">
    <mergeCell ref="B8:C8"/>
    <mergeCell ref="B9:C9"/>
    <mergeCell ref="D24:G24"/>
    <mergeCell ref="D25:G25"/>
    <mergeCell ref="C78:G78"/>
    <mergeCell ref="C79:G79"/>
  </mergeCells>
  <printOptions horizontalCentered="1"/>
  <pageMargins left="0.51181102362204722" right="0.51181102362204722" top="0.74803149606299213" bottom="0.74803149606299213" header="0.23622047244094491" footer="0.39370078740157483"/>
  <pageSetup paperSize="9" scale="72" orientation="portrait" r:id="rId1"/>
  <headerFooter scaleWithDoc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5AA22-CB8B-429F-A937-43F4B3E94FB2}">
  <sheetPr codeName="Sheet36">
    <tabColor rgb="FF92D050"/>
  </sheetPr>
  <dimension ref="A1:K94"/>
  <sheetViews>
    <sheetView showGridLines="0" view="pageBreakPreview" topLeftCell="A25" zoomScale="90" zoomScaleNormal="100" zoomScaleSheetLayoutView="90" workbookViewId="0">
      <selection activeCell="H1" sqref="H1:H2"/>
    </sheetView>
  </sheetViews>
  <sheetFormatPr defaultColWidth="15.28515625" defaultRowHeight="15"/>
  <cols>
    <col min="1" max="1" width="1.7109375" style="602" customWidth="1"/>
    <col min="2" max="2" width="13.140625" style="602" customWidth="1"/>
    <col min="3" max="3" width="36" style="602" customWidth="1"/>
    <col min="4" max="4" width="10" style="602" customWidth="1"/>
    <col min="5" max="5" width="5.28515625" style="602" customWidth="1"/>
    <col min="6" max="6" width="18.42578125" style="602" customWidth="1"/>
    <col min="7" max="7" width="20.5703125" style="602" customWidth="1"/>
    <col min="8" max="8" width="3.42578125" style="602" customWidth="1"/>
    <col min="9" max="16384" width="15.28515625" style="602"/>
  </cols>
  <sheetData>
    <row r="1" spans="1:8" ht="15" customHeight="1">
      <c r="H1" s="61" t="s">
        <v>16</v>
      </c>
    </row>
    <row r="2" spans="1:8" ht="15" customHeight="1">
      <c r="H2" s="62" t="s">
        <v>17</v>
      </c>
    </row>
    <row r="3" spans="1:8" ht="9" customHeight="1"/>
    <row r="4" spans="1:8">
      <c r="B4" s="838" t="s">
        <v>240</v>
      </c>
      <c r="C4" s="839" t="s">
        <v>465</v>
      </c>
      <c r="D4" s="840"/>
      <c r="E4" s="840"/>
      <c r="F4" s="840"/>
    </row>
    <row r="5" spans="1:8">
      <c r="B5" s="841" t="s">
        <v>241</v>
      </c>
      <c r="C5" s="842" t="s">
        <v>466</v>
      </c>
      <c r="D5" s="843"/>
      <c r="E5" s="843"/>
      <c r="F5" s="843"/>
    </row>
    <row r="6" spans="1:8">
      <c r="B6" s="841"/>
      <c r="C6" s="842" t="s">
        <v>467</v>
      </c>
      <c r="D6" s="843"/>
      <c r="E6" s="843"/>
      <c r="F6" s="843"/>
    </row>
    <row r="7" spans="1:8" ht="13.5" customHeight="1" thickBot="1">
      <c r="A7" s="842"/>
      <c r="B7" s="843"/>
      <c r="C7" s="843"/>
      <c r="D7" s="843"/>
      <c r="E7" s="843"/>
      <c r="F7" s="843"/>
    </row>
    <row r="8" spans="1:8" ht="8.1" customHeight="1" thickTop="1">
      <c r="A8" s="844"/>
      <c r="B8" s="845"/>
      <c r="C8" s="844"/>
      <c r="D8" s="844"/>
      <c r="E8" s="844"/>
      <c r="F8" s="844"/>
      <c r="G8" s="846"/>
      <c r="H8" s="847"/>
    </row>
    <row r="9" spans="1:8">
      <c r="A9" s="848"/>
      <c r="B9" s="849" t="s">
        <v>43</v>
      </c>
      <c r="C9" s="848"/>
      <c r="D9" s="848"/>
      <c r="E9" s="848"/>
      <c r="F9" s="850" t="s">
        <v>344</v>
      </c>
      <c r="G9" s="851" t="s">
        <v>44</v>
      </c>
      <c r="H9" s="852"/>
    </row>
    <row r="10" spans="1:8">
      <c r="A10" s="848"/>
      <c r="B10" s="853" t="s">
        <v>40</v>
      </c>
      <c r="C10" s="848"/>
      <c r="D10" s="848"/>
      <c r="E10" s="848"/>
      <c r="F10" s="854" t="s">
        <v>347</v>
      </c>
      <c r="G10" s="809" t="s">
        <v>62</v>
      </c>
      <c r="H10" s="852"/>
    </row>
    <row r="11" spans="1:8" ht="8.1" customHeight="1">
      <c r="A11" s="855"/>
      <c r="B11" s="856"/>
      <c r="C11" s="855"/>
      <c r="D11" s="855"/>
      <c r="E11" s="855"/>
      <c r="F11" s="855"/>
      <c r="G11" s="857"/>
      <c r="H11" s="858"/>
    </row>
    <row r="12" spans="1:8" ht="9" customHeight="1">
      <c r="A12" s="848"/>
      <c r="B12" s="848"/>
      <c r="C12" s="848"/>
      <c r="D12" s="848"/>
      <c r="E12" s="848"/>
      <c r="F12" s="848"/>
      <c r="G12" s="859"/>
      <c r="H12" s="852"/>
    </row>
    <row r="13" spans="1:8">
      <c r="A13" s="852"/>
      <c r="B13" s="860" t="s">
        <v>14</v>
      </c>
      <c r="C13" s="852"/>
      <c r="D13" s="852"/>
      <c r="E13" s="852"/>
      <c r="F13" s="386">
        <v>2022</v>
      </c>
      <c r="G13" s="861">
        <f>SUM(G17,G21,G25,G29,G33)</f>
        <v>6429661</v>
      </c>
      <c r="H13" s="852"/>
    </row>
    <row r="14" spans="1:8">
      <c r="A14" s="852"/>
      <c r="B14" s="862" t="s">
        <v>15</v>
      </c>
      <c r="C14" s="852"/>
      <c r="D14" s="852"/>
      <c r="E14" s="852"/>
      <c r="F14" s="386">
        <v>2023</v>
      </c>
      <c r="G14" s="861">
        <f>SUM(G18,G22,G26,G30,G34)</f>
        <v>6635893</v>
      </c>
      <c r="H14" s="852"/>
    </row>
    <row r="15" spans="1:8">
      <c r="A15" s="852"/>
      <c r="B15" s="863"/>
      <c r="C15" s="852"/>
      <c r="D15" s="852"/>
      <c r="E15" s="852"/>
      <c r="F15" s="386">
        <v>2024</v>
      </c>
      <c r="G15" s="861">
        <f>SUM(G19,G23,G27,G31,G35)</f>
        <v>6817145</v>
      </c>
      <c r="H15" s="852"/>
    </row>
    <row r="16" spans="1:8" ht="8.1" customHeight="1">
      <c r="A16" s="852"/>
      <c r="B16" s="864"/>
      <c r="C16" s="852"/>
      <c r="D16" s="852"/>
      <c r="E16" s="852"/>
      <c r="F16" s="392"/>
      <c r="G16" s="865"/>
      <c r="H16" s="852"/>
    </row>
    <row r="17" spans="1:11" ht="15.75">
      <c r="A17" s="852"/>
      <c r="B17" s="866" t="s">
        <v>468</v>
      </c>
      <c r="C17" s="852"/>
      <c r="D17" s="852"/>
      <c r="E17" s="852"/>
      <c r="F17" s="392">
        <v>2022</v>
      </c>
      <c r="G17" s="865">
        <v>6125933</v>
      </c>
      <c r="H17" s="852"/>
    </row>
    <row r="18" spans="1:11">
      <c r="A18" s="852"/>
      <c r="B18" s="867" t="s">
        <v>182</v>
      </c>
      <c r="C18" s="852"/>
      <c r="D18" s="852"/>
      <c r="E18" s="852"/>
      <c r="F18" s="392">
        <v>2023</v>
      </c>
      <c r="G18" s="865">
        <v>6324741</v>
      </c>
      <c r="H18" s="852"/>
    </row>
    <row r="19" spans="1:11">
      <c r="A19" s="852"/>
      <c r="B19" s="867"/>
      <c r="C19" s="852"/>
      <c r="D19" s="852"/>
      <c r="E19" s="852"/>
      <c r="F19" s="392">
        <v>2024</v>
      </c>
      <c r="G19" s="865">
        <v>6502864</v>
      </c>
      <c r="H19" s="852"/>
    </row>
    <row r="20" spans="1:11" ht="8.1" customHeight="1">
      <c r="A20" s="852"/>
      <c r="B20" s="868"/>
      <c r="C20" s="866"/>
      <c r="D20" s="852"/>
      <c r="E20" s="852"/>
      <c r="F20" s="392"/>
      <c r="G20" s="865"/>
      <c r="H20" s="852"/>
    </row>
    <row r="21" spans="1:11" ht="15.75">
      <c r="A21" s="852"/>
      <c r="B21" s="860" t="s">
        <v>469</v>
      </c>
      <c r="C21" s="852"/>
      <c r="D21" s="866"/>
      <c r="E21" s="852"/>
      <c r="F21" s="392">
        <v>2022</v>
      </c>
      <c r="G21" s="865">
        <v>5205</v>
      </c>
      <c r="H21" s="852"/>
    </row>
    <row r="22" spans="1:11">
      <c r="A22" s="852"/>
      <c r="B22" s="862" t="s">
        <v>183</v>
      </c>
      <c r="C22" s="852"/>
      <c r="D22" s="869"/>
      <c r="E22" s="852"/>
      <c r="F22" s="392">
        <v>2023</v>
      </c>
      <c r="G22" s="865">
        <v>6020</v>
      </c>
      <c r="H22" s="852"/>
    </row>
    <row r="23" spans="1:11">
      <c r="A23" s="852"/>
      <c r="B23" s="862"/>
      <c r="C23" s="852"/>
      <c r="D23" s="869"/>
      <c r="E23" s="852"/>
      <c r="F23" s="392">
        <v>2024</v>
      </c>
      <c r="G23" s="865">
        <v>5336</v>
      </c>
      <c r="H23" s="852"/>
    </row>
    <row r="24" spans="1:11" ht="8.1" customHeight="1">
      <c r="A24" s="852"/>
      <c r="B24" s="864"/>
      <c r="C24" s="852"/>
      <c r="D24" s="869"/>
      <c r="E24" s="852"/>
      <c r="F24" s="392"/>
      <c r="G24" s="865"/>
      <c r="H24" s="852"/>
    </row>
    <row r="25" spans="1:11" ht="15.75">
      <c r="A25" s="852"/>
      <c r="B25" s="860" t="s">
        <v>470</v>
      </c>
      <c r="C25" s="852"/>
      <c r="D25" s="866"/>
      <c r="E25" s="852"/>
      <c r="F25" s="392">
        <v>2022</v>
      </c>
      <c r="G25" s="865">
        <v>98438</v>
      </c>
      <c r="H25" s="852"/>
    </row>
    <row r="26" spans="1:11">
      <c r="A26" s="852"/>
      <c r="B26" s="862" t="s">
        <v>38</v>
      </c>
      <c r="C26" s="852"/>
      <c r="D26" s="869"/>
      <c r="E26" s="852"/>
      <c r="F26" s="392">
        <v>2023</v>
      </c>
      <c r="G26" s="865">
        <v>98438</v>
      </c>
      <c r="H26" s="852"/>
    </row>
    <row r="27" spans="1:11">
      <c r="A27" s="852"/>
      <c r="B27" s="862"/>
      <c r="C27" s="852"/>
      <c r="D27" s="869"/>
      <c r="E27" s="852"/>
      <c r="F27" s="392">
        <v>2024</v>
      </c>
      <c r="G27" s="865">
        <v>98438</v>
      </c>
      <c r="H27" s="852"/>
    </row>
    <row r="28" spans="1:11" ht="8.1" customHeight="1">
      <c r="A28" s="852"/>
      <c r="B28" s="852"/>
      <c r="C28" s="864"/>
      <c r="D28" s="869"/>
      <c r="E28" s="852"/>
      <c r="F28" s="392"/>
      <c r="G28" s="865"/>
      <c r="H28" s="852"/>
      <c r="I28" s="836"/>
      <c r="J28" s="870"/>
      <c r="K28" s="836"/>
    </row>
    <row r="29" spans="1:11" ht="16.5">
      <c r="A29" s="852"/>
      <c r="B29" s="860" t="s">
        <v>25</v>
      </c>
      <c r="C29" s="852"/>
      <c r="D29" s="869"/>
      <c r="E29" s="852"/>
      <c r="F29" s="392">
        <v>2022</v>
      </c>
      <c r="G29" s="865">
        <v>130495</v>
      </c>
      <c r="H29" s="871"/>
      <c r="I29" s="872"/>
    </row>
    <row r="30" spans="1:11" ht="16.5">
      <c r="A30" s="852"/>
      <c r="B30" s="862" t="s">
        <v>24</v>
      </c>
      <c r="C30" s="852"/>
      <c r="D30" s="869"/>
      <c r="E30" s="852"/>
      <c r="F30" s="392">
        <v>2023</v>
      </c>
      <c r="G30" s="865">
        <v>133455</v>
      </c>
      <c r="H30" s="873"/>
      <c r="I30" s="872"/>
    </row>
    <row r="31" spans="1:11" ht="16.5">
      <c r="A31" s="852"/>
      <c r="B31" s="862"/>
      <c r="C31" s="852"/>
      <c r="D31" s="869"/>
      <c r="E31" s="852"/>
      <c r="F31" s="392">
        <v>2024</v>
      </c>
      <c r="G31" s="865">
        <v>136998</v>
      </c>
      <c r="H31" s="873"/>
      <c r="I31" s="872"/>
    </row>
    <row r="32" spans="1:11" ht="8.1" customHeight="1">
      <c r="A32" s="852"/>
      <c r="B32" s="864"/>
      <c r="C32" s="852"/>
      <c r="D32" s="869"/>
      <c r="E32" s="852"/>
      <c r="F32" s="874"/>
      <c r="G32" s="865"/>
      <c r="H32" s="873"/>
      <c r="I32" s="872"/>
    </row>
    <row r="33" spans="1:9" ht="16.5">
      <c r="A33" s="852"/>
      <c r="B33" s="860" t="s">
        <v>184</v>
      </c>
      <c r="C33" s="852"/>
      <c r="D33" s="869"/>
      <c r="E33" s="852"/>
      <c r="F33" s="392">
        <v>2022</v>
      </c>
      <c r="G33" s="865">
        <v>69590</v>
      </c>
      <c r="H33" s="871"/>
      <c r="I33" s="872"/>
    </row>
    <row r="34" spans="1:9" ht="16.5">
      <c r="A34" s="852"/>
      <c r="B34" s="862" t="s">
        <v>180</v>
      </c>
      <c r="C34" s="852"/>
      <c r="D34" s="869"/>
      <c r="E34" s="852"/>
      <c r="F34" s="392">
        <v>2023</v>
      </c>
      <c r="G34" s="865">
        <v>73239</v>
      </c>
      <c r="H34" s="873"/>
      <c r="I34" s="872"/>
    </row>
    <row r="35" spans="1:9" ht="16.5">
      <c r="A35" s="852"/>
      <c r="B35" s="862"/>
      <c r="C35" s="852"/>
      <c r="D35" s="869"/>
      <c r="E35" s="852"/>
      <c r="F35" s="392">
        <v>2024</v>
      </c>
      <c r="G35" s="865">
        <v>73509</v>
      </c>
      <c r="H35" s="873"/>
      <c r="I35" s="872"/>
    </row>
    <row r="36" spans="1:9" ht="8.1" customHeight="1" thickBot="1">
      <c r="A36" s="875"/>
      <c r="B36" s="875"/>
      <c r="C36" s="875"/>
      <c r="D36" s="875"/>
      <c r="E36" s="875"/>
      <c r="F36" s="875"/>
      <c r="G36" s="876"/>
      <c r="H36" s="877"/>
      <c r="I36" s="872"/>
    </row>
    <row r="37" spans="1:9" s="878" customFormat="1" ht="15" customHeight="1">
      <c r="B37" s="879"/>
      <c r="C37" s="879"/>
      <c r="D37" s="879"/>
      <c r="E37" s="880"/>
      <c r="F37" s="880"/>
      <c r="G37" s="880"/>
      <c r="H37" s="881" t="s">
        <v>50</v>
      </c>
      <c r="I37" s="880"/>
    </row>
    <row r="38" spans="1:9" s="878" customFormat="1" ht="12.75" customHeight="1">
      <c r="B38" s="879"/>
      <c r="C38" s="879"/>
      <c r="D38" s="879"/>
      <c r="E38" s="882"/>
      <c r="F38" s="882"/>
      <c r="G38" s="882"/>
      <c r="H38" s="883" t="s">
        <v>51</v>
      </c>
      <c r="I38" s="882"/>
    </row>
    <row r="39" spans="1:9" s="878" customFormat="1" ht="17.25" customHeight="1">
      <c r="B39" s="884" t="s">
        <v>350</v>
      </c>
      <c r="C39" s="879"/>
      <c r="D39" s="879"/>
      <c r="E39" s="882"/>
      <c r="F39" s="882"/>
      <c r="G39" s="882"/>
      <c r="H39" s="885"/>
      <c r="I39" s="882"/>
    </row>
    <row r="40" spans="1:9" s="878" customFormat="1" ht="15" customHeight="1">
      <c r="B40" s="835" t="s">
        <v>471</v>
      </c>
      <c r="C40" s="879"/>
      <c r="D40" s="879"/>
      <c r="E40" s="879"/>
      <c r="F40" s="879"/>
      <c r="G40" s="879"/>
      <c r="H40" s="886"/>
      <c r="I40" s="879"/>
    </row>
    <row r="41" spans="1:9" s="878" customFormat="1" ht="15" customHeight="1">
      <c r="B41" s="887" t="s">
        <v>245</v>
      </c>
      <c r="C41" s="879"/>
      <c r="D41" s="879"/>
      <c r="E41" s="879"/>
      <c r="F41" s="879"/>
      <c r="G41" s="879"/>
      <c r="H41" s="886"/>
      <c r="I41" s="879"/>
    </row>
    <row r="42" spans="1:9" s="878" customFormat="1" ht="15" customHeight="1">
      <c r="B42" s="888" t="s">
        <v>246</v>
      </c>
      <c r="C42" s="879"/>
      <c r="D42" s="879"/>
      <c r="E42" s="879"/>
      <c r="F42" s="879"/>
      <c r="G42" s="879"/>
      <c r="H42" s="886"/>
      <c r="I42" s="879"/>
    </row>
    <row r="43" spans="1:9" s="878" customFormat="1" ht="15" customHeight="1">
      <c r="B43" s="889" t="s">
        <v>247</v>
      </c>
      <c r="C43" s="889"/>
      <c r="D43" s="889"/>
      <c r="E43" s="889"/>
      <c r="F43" s="889"/>
      <c r="G43" s="889"/>
      <c r="H43" s="882"/>
      <c r="I43" s="889"/>
    </row>
    <row r="44" spans="1:9" s="878" customFormat="1" ht="8.25" customHeight="1">
      <c r="A44" s="888"/>
      <c r="B44" s="889"/>
      <c r="C44" s="889"/>
      <c r="D44" s="889"/>
      <c r="E44" s="889"/>
      <c r="F44" s="889"/>
      <c r="G44" s="889"/>
      <c r="H44" s="882"/>
      <c r="I44" s="889"/>
    </row>
    <row r="45" spans="1:9" s="878" customFormat="1" ht="15" customHeight="1">
      <c r="B45" s="890" t="s">
        <v>472</v>
      </c>
      <c r="C45" s="879"/>
      <c r="D45" s="879"/>
      <c r="E45" s="879"/>
      <c r="F45" s="879"/>
      <c r="G45" s="879"/>
      <c r="H45" s="886"/>
      <c r="I45" s="879"/>
    </row>
    <row r="46" spans="1:9" s="878" customFormat="1" ht="15" customHeight="1">
      <c r="B46" s="882" t="s">
        <v>187</v>
      </c>
      <c r="C46" s="879"/>
      <c r="D46" s="879"/>
      <c r="E46" s="879"/>
      <c r="F46" s="879"/>
      <c r="G46" s="879"/>
      <c r="H46" s="886"/>
      <c r="I46" s="879"/>
    </row>
    <row r="47" spans="1:9" s="878" customFormat="1" ht="8.25" customHeight="1">
      <c r="A47" s="882"/>
      <c r="B47" s="879"/>
      <c r="C47" s="879"/>
      <c r="D47" s="879"/>
      <c r="E47" s="879"/>
      <c r="F47" s="879"/>
      <c r="G47" s="879"/>
      <c r="H47" s="886"/>
      <c r="I47" s="879"/>
    </row>
    <row r="48" spans="1:9" s="878" customFormat="1" ht="15" customHeight="1">
      <c r="B48" s="891" t="s">
        <v>473</v>
      </c>
      <c r="C48" s="879"/>
      <c r="D48" s="879"/>
      <c r="E48" s="879"/>
      <c r="F48" s="879"/>
      <c r="G48" s="879"/>
      <c r="H48" s="886"/>
      <c r="I48" s="879"/>
    </row>
    <row r="49" spans="1:9" s="878" customFormat="1" ht="15" customHeight="1">
      <c r="B49" s="891" t="s">
        <v>248</v>
      </c>
      <c r="C49" s="879"/>
      <c r="D49" s="879"/>
      <c r="E49" s="879"/>
      <c r="F49" s="879"/>
      <c r="G49" s="879"/>
      <c r="H49" s="886"/>
      <c r="I49" s="879"/>
    </row>
    <row r="50" spans="1:9" s="878" customFormat="1" ht="15" customHeight="1">
      <c r="B50" s="882" t="s">
        <v>242</v>
      </c>
      <c r="C50" s="879"/>
      <c r="D50" s="879"/>
      <c r="E50" s="879"/>
      <c r="F50" s="879"/>
      <c r="G50" s="879"/>
      <c r="H50" s="886"/>
      <c r="I50" s="879"/>
    </row>
    <row r="51" spans="1:9" s="878" customFormat="1" ht="15" customHeight="1">
      <c r="B51" s="889" t="s">
        <v>249</v>
      </c>
      <c r="C51" s="889"/>
      <c r="D51" s="889"/>
      <c r="E51" s="889"/>
      <c r="F51" s="889"/>
      <c r="G51" s="885"/>
      <c r="H51" s="889"/>
      <c r="I51" s="889"/>
    </row>
    <row r="52" spans="1:9" s="878" customFormat="1" ht="15" customHeight="1">
      <c r="B52" s="889"/>
      <c r="C52" s="889"/>
      <c r="D52" s="889"/>
      <c r="E52" s="889"/>
      <c r="F52" s="889"/>
      <c r="G52" s="885"/>
      <c r="H52" s="889"/>
      <c r="I52" s="889"/>
    </row>
    <row r="53" spans="1:9">
      <c r="B53" s="838" t="s">
        <v>243</v>
      </c>
      <c r="C53" s="839" t="s">
        <v>474</v>
      </c>
      <c r="D53" s="840"/>
      <c r="E53" s="840"/>
      <c r="F53" s="840"/>
    </row>
    <row r="54" spans="1:9">
      <c r="B54" s="841" t="s">
        <v>244</v>
      </c>
      <c r="C54" s="842" t="s">
        <v>475</v>
      </c>
      <c r="D54" s="843"/>
      <c r="E54" s="843"/>
      <c r="F54" s="843"/>
    </row>
    <row r="55" spans="1:9" ht="13.5" customHeight="1" thickBot="1">
      <c r="A55" s="842"/>
      <c r="B55" s="843"/>
      <c r="C55" s="843"/>
      <c r="D55" s="843"/>
      <c r="E55" s="843"/>
      <c r="F55" s="843"/>
    </row>
    <row r="56" spans="1:9" ht="9.9499999999999993" customHeight="1" thickTop="1">
      <c r="A56" s="844"/>
      <c r="B56" s="845"/>
      <c r="C56" s="844"/>
      <c r="D56" s="844"/>
      <c r="E56" s="844"/>
      <c r="F56" s="844"/>
      <c r="G56" s="846"/>
      <c r="H56" s="847"/>
    </row>
    <row r="57" spans="1:9">
      <c r="A57" s="848"/>
      <c r="B57" s="849" t="s">
        <v>476</v>
      </c>
      <c r="C57" s="848"/>
      <c r="D57" s="851" t="s">
        <v>344</v>
      </c>
      <c r="E57" s="892"/>
      <c r="G57" s="851" t="s">
        <v>44</v>
      </c>
      <c r="H57" s="852"/>
    </row>
    <row r="58" spans="1:9">
      <c r="A58" s="848"/>
      <c r="B58" s="853" t="s">
        <v>477</v>
      </c>
      <c r="C58" s="848"/>
      <c r="D58" s="809" t="s">
        <v>347</v>
      </c>
      <c r="E58" s="893"/>
      <c r="F58" s="894" t="s">
        <v>62</v>
      </c>
      <c r="G58" s="894"/>
      <c r="H58" s="852"/>
    </row>
    <row r="59" spans="1:9" ht="9.9499999999999993" customHeight="1">
      <c r="A59" s="855"/>
      <c r="B59" s="856"/>
      <c r="C59" s="855"/>
      <c r="D59" s="855"/>
      <c r="E59" s="855"/>
      <c r="F59" s="855"/>
      <c r="G59" s="857"/>
      <c r="H59" s="858"/>
    </row>
    <row r="60" spans="1:9" ht="9" customHeight="1">
      <c r="A60" s="848"/>
      <c r="B60" s="848"/>
      <c r="C60" s="848"/>
      <c r="D60" s="848"/>
      <c r="E60" s="848"/>
      <c r="F60" s="848"/>
      <c r="G60" s="859"/>
      <c r="H60" s="852"/>
    </row>
    <row r="61" spans="1:9" s="878" customFormat="1" ht="14.25">
      <c r="B61" s="860" t="s">
        <v>14</v>
      </c>
      <c r="C61" s="863"/>
      <c r="D61" s="895">
        <v>2022</v>
      </c>
      <c r="E61" s="863"/>
      <c r="F61" s="863"/>
      <c r="G61" s="896">
        <f>SUM(G65,G89)</f>
        <v>695488</v>
      </c>
      <c r="H61" s="879"/>
      <c r="I61" s="879"/>
    </row>
    <row r="62" spans="1:9">
      <c r="B62" s="540" t="s">
        <v>15</v>
      </c>
      <c r="C62" s="540"/>
      <c r="D62" s="895">
        <v>2023</v>
      </c>
      <c r="E62" s="540"/>
      <c r="F62" s="540"/>
      <c r="G62" s="896">
        <f t="shared" ref="G62:G63" si="0">SUM(G66,G90)</f>
        <v>553533</v>
      </c>
    </row>
    <row r="63" spans="1:9">
      <c r="B63" s="540"/>
      <c r="C63" s="540"/>
      <c r="D63" s="895">
        <v>2024</v>
      </c>
      <c r="E63" s="540"/>
      <c r="F63" s="540"/>
      <c r="G63" s="896">
        <f t="shared" si="0"/>
        <v>970166</v>
      </c>
    </row>
    <row r="64" spans="1:9" ht="8.1" customHeight="1">
      <c r="B64" s="540"/>
      <c r="C64" s="540"/>
      <c r="D64" s="540"/>
      <c r="E64" s="540"/>
      <c r="F64" s="540"/>
      <c r="G64" s="713"/>
    </row>
    <row r="65" spans="2:9" s="878" customFormat="1" ht="14.25">
      <c r="B65" s="860" t="s">
        <v>478</v>
      </c>
      <c r="C65" s="863"/>
      <c r="D65" s="897">
        <v>2022</v>
      </c>
      <c r="E65" s="863"/>
      <c r="F65" s="863"/>
      <c r="G65" s="898">
        <v>201802</v>
      </c>
      <c r="H65" s="879"/>
      <c r="I65" s="879"/>
    </row>
    <row r="66" spans="2:9">
      <c r="B66" s="540" t="s">
        <v>479</v>
      </c>
      <c r="C66" s="540"/>
      <c r="D66" s="897">
        <v>2023</v>
      </c>
      <c r="E66" s="540"/>
      <c r="F66" s="540"/>
      <c r="G66" s="713">
        <v>245935</v>
      </c>
    </row>
    <row r="67" spans="2:9">
      <c r="B67" s="540"/>
      <c r="C67" s="540"/>
      <c r="D67" s="897">
        <v>2024</v>
      </c>
      <c r="E67" s="540"/>
      <c r="F67" s="540"/>
      <c r="G67" s="713">
        <v>250314</v>
      </c>
    </row>
    <row r="68" spans="2:9" ht="6" customHeight="1">
      <c r="B68" s="540"/>
      <c r="C68" s="540"/>
      <c r="D68" s="895"/>
      <c r="E68" s="540"/>
      <c r="F68" s="540"/>
      <c r="G68" s="713"/>
    </row>
    <row r="69" spans="2:9">
      <c r="B69" s="899" t="s">
        <v>480</v>
      </c>
      <c r="C69" s="540"/>
      <c r="D69" s="897">
        <v>2022</v>
      </c>
      <c r="E69" s="540"/>
      <c r="F69" s="540"/>
      <c r="G69" s="713">
        <v>70717</v>
      </c>
    </row>
    <row r="70" spans="2:9">
      <c r="B70" s="900" t="s">
        <v>481</v>
      </c>
      <c r="C70" s="540"/>
      <c r="D70" s="897">
        <v>2023</v>
      </c>
      <c r="E70" s="540"/>
      <c r="F70" s="540"/>
      <c r="G70" s="713">
        <v>97938</v>
      </c>
    </row>
    <row r="71" spans="2:9">
      <c r="B71" s="900"/>
      <c r="C71" s="540"/>
      <c r="D71" s="897">
        <v>2024</v>
      </c>
      <c r="E71" s="540"/>
      <c r="F71" s="540"/>
      <c r="G71" s="713">
        <v>97897</v>
      </c>
    </row>
    <row r="72" spans="2:9" ht="8.1" customHeight="1">
      <c r="B72" s="901"/>
      <c r="C72" s="540"/>
      <c r="D72" s="540"/>
      <c r="E72" s="540"/>
      <c r="F72" s="540"/>
      <c r="G72" s="713"/>
    </row>
    <row r="73" spans="2:9">
      <c r="B73" s="899" t="s">
        <v>482</v>
      </c>
      <c r="C73" s="540"/>
      <c r="D73" s="897">
        <v>2022</v>
      </c>
      <c r="E73" s="540"/>
      <c r="F73" s="540"/>
      <c r="G73" s="713">
        <v>129524</v>
      </c>
    </row>
    <row r="74" spans="2:9">
      <c r="B74" s="900" t="s">
        <v>483</v>
      </c>
      <c r="C74" s="540"/>
      <c r="D74" s="897">
        <v>2023</v>
      </c>
      <c r="E74" s="540"/>
      <c r="F74" s="540"/>
      <c r="G74" s="713">
        <v>147046</v>
      </c>
    </row>
    <row r="75" spans="2:9">
      <c r="B75" s="900"/>
      <c r="C75" s="540"/>
      <c r="D75" s="897">
        <v>2024</v>
      </c>
      <c r="E75" s="540"/>
      <c r="F75" s="540"/>
      <c r="G75" s="713">
        <v>151506</v>
      </c>
    </row>
    <row r="76" spans="2:9" ht="8.1" customHeight="1">
      <c r="B76" s="901"/>
      <c r="C76" s="540"/>
      <c r="D76" s="540"/>
      <c r="E76" s="540"/>
      <c r="F76" s="540"/>
      <c r="G76" s="713"/>
    </row>
    <row r="77" spans="2:9">
      <c r="B77" s="899" t="s">
        <v>484</v>
      </c>
      <c r="C77" s="540"/>
      <c r="D77" s="897">
        <v>2022</v>
      </c>
      <c r="E77" s="540"/>
      <c r="F77" s="540"/>
      <c r="G77" s="713">
        <v>708</v>
      </c>
    </row>
    <row r="78" spans="2:9">
      <c r="B78" s="900" t="s">
        <v>485</v>
      </c>
      <c r="C78" s="540"/>
      <c r="D78" s="897">
        <v>2023</v>
      </c>
      <c r="E78" s="540"/>
      <c r="F78" s="540"/>
      <c r="G78" s="713">
        <v>717</v>
      </c>
    </row>
    <row r="79" spans="2:9">
      <c r="B79" s="900"/>
      <c r="C79" s="540"/>
      <c r="D79" s="897">
        <v>2024</v>
      </c>
      <c r="E79" s="540"/>
      <c r="F79" s="540"/>
      <c r="G79" s="713">
        <v>779</v>
      </c>
    </row>
    <row r="80" spans="2:9" ht="8.1" customHeight="1">
      <c r="B80" s="901"/>
      <c r="C80" s="540"/>
      <c r="D80" s="540"/>
      <c r="E80" s="540"/>
      <c r="F80" s="540"/>
      <c r="G80" s="713"/>
    </row>
    <row r="81" spans="1:9">
      <c r="B81" s="899" t="s">
        <v>486</v>
      </c>
      <c r="C81" s="540"/>
      <c r="D81" s="897">
        <v>2022</v>
      </c>
      <c r="E81" s="540"/>
      <c r="F81" s="540"/>
      <c r="G81" s="713">
        <v>727</v>
      </c>
    </row>
    <row r="82" spans="1:9">
      <c r="B82" s="757" t="s">
        <v>487</v>
      </c>
      <c r="C82" s="540"/>
      <c r="D82" s="897">
        <v>2023</v>
      </c>
      <c r="E82" s="540"/>
      <c r="F82" s="540"/>
      <c r="G82" s="713">
        <v>74</v>
      </c>
    </row>
    <row r="83" spans="1:9">
      <c r="B83" s="757"/>
      <c r="C83" s="540"/>
      <c r="D83" s="897">
        <v>2024</v>
      </c>
      <c r="E83" s="540"/>
      <c r="F83" s="540"/>
      <c r="G83" s="713">
        <v>15</v>
      </c>
    </row>
    <row r="84" spans="1:9" ht="8.1" customHeight="1">
      <c r="B84" s="901"/>
      <c r="C84" s="540"/>
      <c r="D84" s="540"/>
      <c r="E84" s="540"/>
      <c r="F84" s="540"/>
      <c r="G84" s="713"/>
    </row>
    <row r="85" spans="1:9">
      <c r="B85" s="899" t="s">
        <v>488</v>
      </c>
      <c r="C85" s="540"/>
      <c r="D85" s="897">
        <v>2022</v>
      </c>
      <c r="E85" s="540"/>
      <c r="F85" s="540"/>
      <c r="G85" s="713">
        <v>126</v>
      </c>
    </row>
    <row r="86" spans="1:9">
      <c r="B86" s="757" t="s">
        <v>489</v>
      </c>
      <c r="C86" s="540"/>
      <c r="D86" s="897">
        <v>2023</v>
      </c>
      <c r="E86" s="540"/>
      <c r="F86" s="540"/>
      <c r="G86" s="713">
        <v>160</v>
      </c>
    </row>
    <row r="87" spans="1:9">
      <c r="B87" s="757"/>
      <c r="C87" s="540"/>
      <c r="D87" s="897">
        <v>2024</v>
      </c>
      <c r="E87" s="540"/>
      <c r="F87" s="540"/>
      <c r="G87" s="713">
        <v>117</v>
      </c>
    </row>
    <row r="88" spans="1:9" ht="8.1" customHeight="1">
      <c r="B88" s="540"/>
      <c r="C88" s="540"/>
      <c r="D88" s="540"/>
      <c r="E88" s="540"/>
      <c r="F88" s="540"/>
      <c r="G88" s="713"/>
    </row>
    <row r="89" spans="1:9">
      <c r="B89" s="860" t="s">
        <v>490</v>
      </c>
      <c r="C89" s="540"/>
      <c r="D89" s="897">
        <v>2022</v>
      </c>
      <c r="E89" s="540"/>
      <c r="F89" s="540"/>
      <c r="G89" s="713">
        <v>493686</v>
      </c>
    </row>
    <row r="90" spans="1:9">
      <c r="B90" s="785" t="s">
        <v>491</v>
      </c>
      <c r="C90" s="540"/>
      <c r="D90" s="897">
        <v>2023</v>
      </c>
      <c r="E90" s="540"/>
      <c r="F90" s="540"/>
      <c r="G90" s="540">
        <v>307598</v>
      </c>
    </row>
    <row r="91" spans="1:9">
      <c r="B91" s="785"/>
      <c r="C91" s="540"/>
      <c r="D91" s="897">
        <v>2024</v>
      </c>
      <c r="E91" s="540"/>
      <c r="F91" s="540"/>
      <c r="G91" s="540">
        <v>719852</v>
      </c>
    </row>
    <row r="92" spans="1:9" ht="8.1" customHeight="1" thickBot="1">
      <c r="A92" s="875"/>
      <c r="B92" s="875"/>
      <c r="C92" s="875"/>
      <c r="D92" s="875"/>
      <c r="E92" s="875"/>
      <c r="F92" s="875"/>
      <c r="G92" s="876"/>
      <c r="H92" s="877"/>
      <c r="I92" s="872"/>
    </row>
    <row r="93" spans="1:9" s="878" customFormat="1" ht="15" customHeight="1">
      <c r="B93" s="879"/>
      <c r="C93" s="879"/>
      <c r="D93" s="879"/>
      <c r="E93" s="880"/>
      <c r="F93" s="880"/>
      <c r="G93" s="880"/>
      <c r="H93" s="881" t="s">
        <v>50</v>
      </c>
      <c r="I93" s="880"/>
    </row>
    <row r="94" spans="1:9" s="878" customFormat="1" ht="12.75" customHeight="1">
      <c r="B94" s="879"/>
      <c r="C94" s="879"/>
      <c r="D94" s="879"/>
      <c r="E94" s="882"/>
      <c r="F94" s="882"/>
      <c r="G94" s="882"/>
      <c r="H94" s="883" t="s">
        <v>51</v>
      </c>
      <c r="I94" s="882"/>
    </row>
  </sheetData>
  <mergeCells count="1">
    <mergeCell ref="F58:G58"/>
  </mergeCells>
  <printOptions horizontalCentered="1"/>
  <pageMargins left="0.39370078740157483" right="0.39370078740157483" top="0.55118110236220474" bottom="0.39370078740157483" header="0.23622047244094491" footer="0.39370078740157483"/>
  <pageSetup paperSize="9" scale="64" orientation="portrait" r:id="rId1"/>
  <headerFooter scaleWithDoc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C5F70-4B28-4898-867B-1B02B44C632A}">
  <sheetPr codeName="Sheet37">
    <tabColor rgb="FF92D050"/>
    <pageSetUpPr fitToPage="1"/>
  </sheetPr>
  <dimension ref="A1:N87"/>
  <sheetViews>
    <sheetView showGridLines="0" view="pageBreakPreview" zoomScale="70" zoomScaleNormal="70" zoomScaleSheetLayoutView="70" workbookViewId="0">
      <selection activeCell="L1" sqref="L1:L2"/>
    </sheetView>
  </sheetViews>
  <sheetFormatPr defaultColWidth="7.140625" defaultRowHeight="15"/>
  <cols>
    <col min="1" max="1" width="1.28515625" style="602" customWidth="1"/>
    <col min="2" max="2" width="15.5703125" style="602" customWidth="1"/>
    <col min="3" max="3" width="6.140625" style="602" customWidth="1"/>
    <col min="4" max="4" width="13.7109375" style="725" customWidth="1"/>
    <col min="5" max="5" width="21.5703125" style="602" customWidth="1"/>
    <col min="6" max="6" width="2.7109375" style="602" customWidth="1"/>
    <col min="7" max="7" width="21.5703125" style="602" customWidth="1"/>
    <col min="8" max="8" width="2.7109375" style="602" customWidth="1"/>
    <col min="9" max="9" width="21.5703125" style="602" customWidth="1"/>
    <col min="10" max="10" width="2.7109375" style="602" customWidth="1"/>
    <col min="11" max="11" width="21.5703125" style="602" customWidth="1"/>
    <col min="12" max="12" width="1.28515625" style="602" customWidth="1"/>
    <col min="13" max="252" width="7.140625" style="602"/>
    <col min="253" max="253" width="1.42578125" style="602" customWidth="1"/>
    <col min="254" max="254" width="5" style="602" customWidth="1"/>
    <col min="255" max="255" width="4.28515625" style="602" customWidth="1"/>
    <col min="256" max="256" width="1.42578125" style="602" customWidth="1"/>
    <col min="257" max="257" width="7.85546875" style="602" customWidth="1"/>
    <col min="258" max="258" width="0.5703125" style="602" customWidth="1"/>
    <col min="259" max="259" width="12" style="602" customWidth="1"/>
    <col min="260" max="260" width="2.7109375" style="602" customWidth="1"/>
    <col min="261" max="261" width="13.140625" style="602" customWidth="1"/>
    <col min="262" max="262" width="2.7109375" style="602" customWidth="1"/>
    <col min="263" max="263" width="13" style="602" customWidth="1"/>
    <col min="264" max="264" width="2.7109375" style="602" customWidth="1"/>
    <col min="265" max="265" width="10.42578125" style="602" customWidth="1"/>
    <col min="266" max="266" width="2.7109375" style="602" customWidth="1"/>
    <col min="267" max="267" width="1.140625" style="602" customWidth="1"/>
    <col min="268" max="508" width="7.140625" style="602"/>
    <col min="509" max="509" width="1.42578125" style="602" customWidth="1"/>
    <col min="510" max="510" width="5" style="602" customWidth="1"/>
    <col min="511" max="511" width="4.28515625" style="602" customWidth="1"/>
    <col min="512" max="512" width="1.42578125" style="602" customWidth="1"/>
    <col min="513" max="513" width="7.85546875" style="602" customWidth="1"/>
    <col min="514" max="514" width="0.5703125" style="602" customWidth="1"/>
    <col min="515" max="515" width="12" style="602" customWidth="1"/>
    <col min="516" max="516" width="2.7109375" style="602" customWidth="1"/>
    <col min="517" max="517" width="13.140625" style="602" customWidth="1"/>
    <col min="518" max="518" width="2.7109375" style="602" customWidth="1"/>
    <col min="519" max="519" width="13" style="602" customWidth="1"/>
    <col min="520" max="520" width="2.7109375" style="602" customWidth="1"/>
    <col min="521" max="521" width="10.42578125" style="602" customWidth="1"/>
    <col min="522" max="522" width="2.7109375" style="602" customWidth="1"/>
    <col min="523" max="523" width="1.140625" style="602" customWidth="1"/>
    <col min="524" max="764" width="7.140625" style="602"/>
    <col min="765" max="765" width="1.42578125" style="602" customWidth="1"/>
    <col min="766" max="766" width="5" style="602" customWidth="1"/>
    <col min="767" max="767" width="4.28515625" style="602" customWidth="1"/>
    <col min="768" max="768" width="1.42578125" style="602" customWidth="1"/>
    <col min="769" max="769" width="7.85546875" style="602" customWidth="1"/>
    <col min="770" max="770" width="0.5703125" style="602" customWidth="1"/>
    <col min="771" max="771" width="12" style="602" customWidth="1"/>
    <col min="772" max="772" width="2.7109375" style="602" customWidth="1"/>
    <col min="773" max="773" width="13.140625" style="602" customWidth="1"/>
    <col min="774" max="774" width="2.7109375" style="602" customWidth="1"/>
    <col min="775" max="775" width="13" style="602" customWidth="1"/>
    <col min="776" max="776" width="2.7109375" style="602" customWidth="1"/>
    <col min="777" max="777" width="10.42578125" style="602" customWidth="1"/>
    <col min="778" max="778" width="2.7109375" style="602" customWidth="1"/>
    <col min="779" max="779" width="1.140625" style="602" customWidth="1"/>
    <col min="780" max="1020" width="7.140625" style="602"/>
    <col min="1021" max="1021" width="1.42578125" style="602" customWidth="1"/>
    <col min="1022" max="1022" width="5" style="602" customWidth="1"/>
    <col min="1023" max="1023" width="4.28515625" style="602" customWidth="1"/>
    <col min="1024" max="1024" width="1.42578125" style="602" customWidth="1"/>
    <col min="1025" max="1025" width="7.85546875" style="602" customWidth="1"/>
    <col min="1026" max="1026" width="0.5703125" style="602" customWidth="1"/>
    <col min="1027" max="1027" width="12" style="602" customWidth="1"/>
    <col min="1028" max="1028" width="2.7109375" style="602" customWidth="1"/>
    <col min="1029" max="1029" width="13.140625" style="602" customWidth="1"/>
    <col min="1030" max="1030" width="2.7109375" style="602" customWidth="1"/>
    <col min="1031" max="1031" width="13" style="602" customWidth="1"/>
    <col min="1032" max="1032" width="2.7109375" style="602" customWidth="1"/>
    <col min="1033" max="1033" width="10.42578125" style="602" customWidth="1"/>
    <col min="1034" max="1034" width="2.7109375" style="602" customWidth="1"/>
    <col min="1035" max="1035" width="1.140625" style="602" customWidth="1"/>
    <col min="1036" max="1276" width="7.140625" style="602"/>
    <col min="1277" max="1277" width="1.42578125" style="602" customWidth="1"/>
    <col min="1278" max="1278" width="5" style="602" customWidth="1"/>
    <col min="1279" max="1279" width="4.28515625" style="602" customWidth="1"/>
    <col min="1280" max="1280" width="1.42578125" style="602" customWidth="1"/>
    <col min="1281" max="1281" width="7.85546875" style="602" customWidth="1"/>
    <col min="1282" max="1282" width="0.5703125" style="602" customWidth="1"/>
    <col min="1283" max="1283" width="12" style="602" customWidth="1"/>
    <col min="1284" max="1284" width="2.7109375" style="602" customWidth="1"/>
    <col min="1285" max="1285" width="13.140625" style="602" customWidth="1"/>
    <col min="1286" max="1286" width="2.7109375" style="602" customWidth="1"/>
    <col min="1287" max="1287" width="13" style="602" customWidth="1"/>
    <col min="1288" max="1288" width="2.7109375" style="602" customWidth="1"/>
    <col min="1289" max="1289" width="10.42578125" style="602" customWidth="1"/>
    <col min="1290" max="1290" width="2.7109375" style="602" customWidth="1"/>
    <col min="1291" max="1291" width="1.140625" style="602" customWidth="1"/>
    <col min="1292" max="1532" width="7.140625" style="602"/>
    <col min="1533" max="1533" width="1.42578125" style="602" customWidth="1"/>
    <col min="1534" max="1534" width="5" style="602" customWidth="1"/>
    <col min="1535" max="1535" width="4.28515625" style="602" customWidth="1"/>
    <col min="1536" max="1536" width="1.42578125" style="602" customWidth="1"/>
    <col min="1537" max="1537" width="7.85546875" style="602" customWidth="1"/>
    <col min="1538" max="1538" width="0.5703125" style="602" customWidth="1"/>
    <col min="1539" max="1539" width="12" style="602" customWidth="1"/>
    <col min="1540" max="1540" width="2.7109375" style="602" customWidth="1"/>
    <col min="1541" max="1541" width="13.140625" style="602" customWidth="1"/>
    <col min="1542" max="1542" width="2.7109375" style="602" customWidth="1"/>
    <col min="1543" max="1543" width="13" style="602" customWidth="1"/>
    <col min="1544" max="1544" width="2.7109375" style="602" customWidth="1"/>
    <col min="1545" max="1545" width="10.42578125" style="602" customWidth="1"/>
    <col min="1546" max="1546" width="2.7109375" style="602" customWidth="1"/>
    <col min="1547" max="1547" width="1.140625" style="602" customWidth="1"/>
    <col min="1548" max="1788" width="7.140625" style="602"/>
    <col min="1789" max="1789" width="1.42578125" style="602" customWidth="1"/>
    <col min="1790" max="1790" width="5" style="602" customWidth="1"/>
    <col min="1791" max="1791" width="4.28515625" style="602" customWidth="1"/>
    <col min="1792" max="1792" width="1.42578125" style="602" customWidth="1"/>
    <col min="1793" max="1793" width="7.85546875" style="602" customWidth="1"/>
    <col min="1794" max="1794" width="0.5703125" style="602" customWidth="1"/>
    <col min="1795" max="1795" width="12" style="602" customWidth="1"/>
    <col min="1796" max="1796" width="2.7109375" style="602" customWidth="1"/>
    <col min="1797" max="1797" width="13.140625" style="602" customWidth="1"/>
    <col min="1798" max="1798" width="2.7109375" style="602" customWidth="1"/>
    <col min="1799" max="1799" width="13" style="602" customWidth="1"/>
    <col min="1800" max="1800" width="2.7109375" style="602" customWidth="1"/>
    <col min="1801" max="1801" width="10.42578125" style="602" customWidth="1"/>
    <col min="1802" max="1802" width="2.7109375" style="602" customWidth="1"/>
    <col min="1803" max="1803" width="1.140625" style="602" customWidth="1"/>
    <col min="1804" max="2044" width="7.140625" style="602"/>
    <col min="2045" max="2045" width="1.42578125" style="602" customWidth="1"/>
    <col min="2046" max="2046" width="5" style="602" customWidth="1"/>
    <col min="2047" max="2047" width="4.28515625" style="602" customWidth="1"/>
    <col min="2048" max="2048" width="1.42578125" style="602" customWidth="1"/>
    <col min="2049" max="2049" width="7.85546875" style="602" customWidth="1"/>
    <col min="2050" max="2050" width="0.5703125" style="602" customWidth="1"/>
    <col min="2051" max="2051" width="12" style="602" customWidth="1"/>
    <col min="2052" max="2052" width="2.7109375" style="602" customWidth="1"/>
    <col min="2053" max="2053" width="13.140625" style="602" customWidth="1"/>
    <col min="2054" max="2054" width="2.7109375" style="602" customWidth="1"/>
    <col min="2055" max="2055" width="13" style="602" customWidth="1"/>
    <col min="2056" max="2056" width="2.7109375" style="602" customWidth="1"/>
    <col min="2057" max="2057" width="10.42578125" style="602" customWidth="1"/>
    <col min="2058" max="2058" width="2.7109375" style="602" customWidth="1"/>
    <col min="2059" max="2059" width="1.140625" style="602" customWidth="1"/>
    <col min="2060" max="2300" width="7.140625" style="602"/>
    <col min="2301" max="2301" width="1.42578125" style="602" customWidth="1"/>
    <col min="2302" max="2302" width="5" style="602" customWidth="1"/>
    <col min="2303" max="2303" width="4.28515625" style="602" customWidth="1"/>
    <col min="2304" max="2304" width="1.42578125" style="602" customWidth="1"/>
    <col min="2305" max="2305" width="7.85546875" style="602" customWidth="1"/>
    <col min="2306" max="2306" width="0.5703125" style="602" customWidth="1"/>
    <col min="2307" max="2307" width="12" style="602" customWidth="1"/>
    <col min="2308" max="2308" width="2.7109375" style="602" customWidth="1"/>
    <col min="2309" max="2309" width="13.140625" style="602" customWidth="1"/>
    <col min="2310" max="2310" width="2.7109375" style="602" customWidth="1"/>
    <col min="2311" max="2311" width="13" style="602" customWidth="1"/>
    <col min="2312" max="2312" width="2.7109375" style="602" customWidth="1"/>
    <col min="2313" max="2313" width="10.42578125" style="602" customWidth="1"/>
    <col min="2314" max="2314" width="2.7109375" style="602" customWidth="1"/>
    <col min="2315" max="2315" width="1.140625" style="602" customWidth="1"/>
    <col min="2316" max="2556" width="7.140625" style="602"/>
    <col min="2557" max="2557" width="1.42578125" style="602" customWidth="1"/>
    <col min="2558" max="2558" width="5" style="602" customWidth="1"/>
    <col min="2559" max="2559" width="4.28515625" style="602" customWidth="1"/>
    <col min="2560" max="2560" width="1.42578125" style="602" customWidth="1"/>
    <col min="2561" max="2561" width="7.85546875" style="602" customWidth="1"/>
    <col min="2562" max="2562" width="0.5703125" style="602" customWidth="1"/>
    <col min="2563" max="2563" width="12" style="602" customWidth="1"/>
    <col min="2564" max="2564" width="2.7109375" style="602" customWidth="1"/>
    <col min="2565" max="2565" width="13.140625" style="602" customWidth="1"/>
    <col min="2566" max="2566" width="2.7109375" style="602" customWidth="1"/>
    <col min="2567" max="2567" width="13" style="602" customWidth="1"/>
    <col min="2568" max="2568" width="2.7109375" style="602" customWidth="1"/>
    <col min="2569" max="2569" width="10.42578125" style="602" customWidth="1"/>
    <col min="2570" max="2570" width="2.7109375" style="602" customWidth="1"/>
    <col min="2571" max="2571" width="1.140625" style="602" customWidth="1"/>
    <col min="2572" max="2812" width="7.140625" style="602"/>
    <col min="2813" max="2813" width="1.42578125" style="602" customWidth="1"/>
    <col min="2814" max="2814" width="5" style="602" customWidth="1"/>
    <col min="2815" max="2815" width="4.28515625" style="602" customWidth="1"/>
    <col min="2816" max="2816" width="1.42578125" style="602" customWidth="1"/>
    <col min="2817" max="2817" width="7.85546875" style="602" customWidth="1"/>
    <col min="2818" max="2818" width="0.5703125" style="602" customWidth="1"/>
    <col min="2819" max="2819" width="12" style="602" customWidth="1"/>
    <col min="2820" max="2820" width="2.7109375" style="602" customWidth="1"/>
    <col min="2821" max="2821" width="13.140625" style="602" customWidth="1"/>
    <col min="2822" max="2822" width="2.7109375" style="602" customWidth="1"/>
    <col min="2823" max="2823" width="13" style="602" customWidth="1"/>
    <col min="2824" max="2824" width="2.7109375" style="602" customWidth="1"/>
    <col min="2825" max="2825" width="10.42578125" style="602" customWidth="1"/>
    <col min="2826" max="2826" width="2.7109375" style="602" customWidth="1"/>
    <col min="2827" max="2827" width="1.140625" style="602" customWidth="1"/>
    <col min="2828" max="3068" width="7.140625" style="602"/>
    <col min="3069" max="3069" width="1.42578125" style="602" customWidth="1"/>
    <col min="3070" max="3070" width="5" style="602" customWidth="1"/>
    <col min="3071" max="3071" width="4.28515625" style="602" customWidth="1"/>
    <col min="3072" max="3072" width="1.42578125" style="602" customWidth="1"/>
    <col min="3073" max="3073" width="7.85546875" style="602" customWidth="1"/>
    <col min="3074" max="3074" width="0.5703125" style="602" customWidth="1"/>
    <col min="3075" max="3075" width="12" style="602" customWidth="1"/>
    <col min="3076" max="3076" width="2.7109375" style="602" customWidth="1"/>
    <col min="3077" max="3077" width="13.140625" style="602" customWidth="1"/>
    <col min="3078" max="3078" width="2.7109375" style="602" customWidth="1"/>
    <col min="3079" max="3079" width="13" style="602" customWidth="1"/>
    <col min="3080" max="3080" width="2.7109375" style="602" customWidth="1"/>
    <col min="3081" max="3081" width="10.42578125" style="602" customWidth="1"/>
    <col min="3082" max="3082" width="2.7109375" style="602" customWidth="1"/>
    <col min="3083" max="3083" width="1.140625" style="602" customWidth="1"/>
    <col min="3084" max="3324" width="7.140625" style="602"/>
    <col min="3325" max="3325" width="1.42578125" style="602" customWidth="1"/>
    <col min="3326" max="3326" width="5" style="602" customWidth="1"/>
    <col min="3327" max="3327" width="4.28515625" style="602" customWidth="1"/>
    <col min="3328" max="3328" width="1.42578125" style="602" customWidth="1"/>
    <col min="3329" max="3329" width="7.85546875" style="602" customWidth="1"/>
    <col min="3330" max="3330" width="0.5703125" style="602" customWidth="1"/>
    <col min="3331" max="3331" width="12" style="602" customWidth="1"/>
    <col min="3332" max="3332" width="2.7109375" style="602" customWidth="1"/>
    <col min="3333" max="3333" width="13.140625" style="602" customWidth="1"/>
    <col min="3334" max="3334" width="2.7109375" style="602" customWidth="1"/>
    <col min="3335" max="3335" width="13" style="602" customWidth="1"/>
    <col min="3336" max="3336" width="2.7109375" style="602" customWidth="1"/>
    <col min="3337" max="3337" width="10.42578125" style="602" customWidth="1"/>
    <col min="3338" max="3338" width="2.7109375" style="602" customWidth="1"/>
    <col min="3339" max="3339" width="1.140625" style="602" customWidth="1"/>
    <col min="3340" max="3580" width="7.140625" style="602"/>
    <col min="3581" max="3581" width="1.42578125" style="602" customWidth="1"/>
    <col min="3582" max="3582" width="5" style="602" customWidth="1"/>
    <col min="3583" max="3583" width="4.28515625" style="602" customWidth="1"/>
    <col min="3584" max="3584" width="1.42578125" style="602" customWidth="1"/>
    <col min="3585" max="3585" width="7.85546875" style="602" customWidth="1"/>
    <col min="3586" max="3586" width="0.5703125" style="602" customWidth="1"/>
    <col min="3587" max="3587" width="12" style="602" customWidth="1"/>
    <col min="3588" max="3588" width="2.7109375" style="602" customWidth="1"/>
    <col min="3589" max="3589" width="13.140625" style="602" customWidth="1"/>
    <col min="3590" max="3590" width="2.7109375" style="602" customWidth="1"/>
    <col min="3591" max="3591" width="13" style="602" customWidth="1"/>
    <col min="3592" max="3592" width="2.7109375" style="602" customWidth="1"/>
    <col min="3593" max="3593" width="10.42578125" style="602" customWidth="1"/>
    <col min="3594" max="3594" width="2.7109375" style="602" customWidth="1"/>
    <col min="3595" max="3595" width="1.140625" style="602" customWidth="1"/>
    <col min="3596" max="3836" width="7.140625" style="602"/>
    <col min="3837" max="3837" width="1.42578125" style="602" customWidth="1"/>
    <col min="3838" max="3838" width="5" style="602" customWidth="1"/>
    <col min="3839" max="3839" width="4.28515625" style="602" customWidth="1"/>
    <col min="3840" max="3840" width="1.42578125" style="602" customWidth="1"/>
    <col min="3841" max="3841" width="7.85546875" style="602" customWidth="1"/>
    <col min="3842" max="3842" width="0.5703125" style="602" customWidth="1"/>
    <col min="3843" max="3843" width="12" style="602" customWidth="1"/>
    <col min="3844" max="3844" width="2.7109375" style="602" customWidth="1"/>
    <col min="3845" max="3845" width="13.140625" style="602" customWidth="1"/>
    <col min="3846" max="3846" width="2.7109375" style="602" customWidth="1"/>
    <col min="3847" max="3847" width="13" style="602" customWidth="1"/>
    <col min="3848" max="3848" width="2.7109375" style="602" customWidth="1"/>
    <col min="3849" max="3849" width="10.42578125" style="602" customWidth="1"/>
    <col min="3850" max="3850" width="2.7109375" style="602" customWidth="1"/>
    <col min="3851" max="3851" width="1.140625" style="602" customWidth="1"/>
    <col min="3852" max="4092" width="7.140625" style="602"/>
    <col min="4093" max="4093" width="1.42578125" style="602" customWidth="1"/>
    <col min="4094" max="4094" width="5" style="602" customWidth="1"/>
    <col min="4095" max="4095" width="4.28515625" style="602" customWidth="1"/>
    <col min="4096" max="4096" width="1.42578125" style="602" customWidth="1"/>
    <col min="4097" max="4097" width="7.85546875" style="602" customWidth="1"/>
    <col min="4098" max="4098" width="0.5703125" style="602" customWidth="1"/>
    <col min="4099" max="4099" width="12" style="602" customWidth="1"/>
    <col min="4100" max="4100" width="2.7109375" style="602" customWidth="1"/>
    <col min="4101" max="4101" width="13.140625" style="602" customWidth="1"/>
    <col min="4102" max="4102" width="2.7109375" style="602" customWidth="1"/>
    <col min="4103" max="4103" width="13" style="602" customWidth="1"/>
    <col min="4104" max="4104" width="2.7109375" style="602" customWidth="1"/>
    <col min="4105" max="4105" width="10.42578125" style="602" customWidth="1"/>
    <col min="4106" max="4106" width="2.7109375" style="602" customWidth="1"/>
    <col min="4107" max="4107" width="1.140625" style="602" customWidth="1"/>
    <col min="4108" max="4348" width="7.140625" style="602"/>
    <col min="4349" max="4349" width="1.42578125" style="602" customWidth="1"/>
    <col min="4350" max="4350" width="5" style="602" customWidth="1"/>
    <col min="4351" max="4351" width="4.28515625" style="602" customWidth="1"/>
    <col min="4352" max="4352" width="1.42578125" style="602" customWidth="1"/>
    <col min="4353" max="4353" width="7.85546875" style="602" customWidth="1"/>
    <col min="4354" max="4354" width="0.5703125" style="602" customWidth="1"/>
    <col min="4355" max="4355" width="12" style="602" customWidth="1"/>
    <col min="4356" max="4356" width="2.7109375" style="602" customWidth="1"/>
    <col min="4357" max="4357" width="13.140625" style="602" customWidth="1"/>
    <col min="4358" max="4358" width="2.7109375" style="602" customWidth="1"/>
    <col min="4359" max="4359" width="13" style="602" customWidth="1"/>
    <col min="4360" max="4360" width="2.7109375" style="602" customWidth="1"/>
    <col min="4361" max="4361" width="10.42578125" style="602" customWidth="1"/>
    <col min="4362" max="4362" width="2.7109375" style="602" customWidth="1"/>
    <col min="4363" max="4363" width="1.140625" style="602" customWidth="1"/>
    <col min="4364" max="4604" width="7.140625" style="602"/>
    <col min="4605" max="4605" width="1.42578125" style="602" customWidth="1"/>
    <col min="4606" max="4606" width="5" style="602" customWidth="1"/>
    <col min="4607" max="4607" width="4.28515625" style="602" customWidth="1"/>
    <col min="4608" max="4608" width="1.42578125" style="602" customWidth="1"/>
    <col min="4609" max="4609" width="7.85546875" style="602" customWidth="1"/>
    <col min="4610" max="4610" width="0.5703125" style="602" customWidth="1"/>
    <col min="4611" max="4611" width="12" style="602" customWidth="1"/>
    <col min="4612" max="4612" width="2.7109375" style="602" customWidth="1"/>
    <col min="4613" max="4613" width="13.140625" style="602" customWidth="1"/>
    <col min="4614" max="4614" width="2.7109375" style="602" customWidth="1"/>
    <col min="4615" max="4615" width="13" style="602" customWidth="1"/>
    <col min="4616" max="4616" width="2.7109375" style="602" customWidth="1"/>
    <col min="4617" max="4617" width="10.42578125" style="602" customWidth="1"/>
    <col min="4618" max="4618" width="2.7109375" style="602" customWidth="1"/>
    <col min="4619" max="4619" width="1.140625" style="602" customWidth="1"/>
    <col min="4620" max="4860" width="7.140625" style="602"/>
    <col min="4861" max="4861" width="1.42578125" style="602" customWidth="1"/>
    <col min="4862" max="4862" width="5" style="602" customWidth="1"/>
    <col min="4863" max="4863" width="4.28515625" style="602" customWidth="1"/>
    <col min="4864" max="4864" width="1.42578125" style="602" customWidth="1"/>
    <col min="4865" max="4865" width="7.85546875" style="602" customWidth="1"/>
    <col min="4866" max="4866" width="0.5703125" style="602" customWidth="1"/>
    <col min="4867" max="4867" width="12" style="602" customWidth="1"/>
    <col min="4868" max="4868" width="2.7109375" style="602" customWidth="1"/>
    <col min="4869" max="4869" width="13.140625" style="602" customWidth="1"/>
    <col min="4870" max="4870" width="2.7109375" style="602" customWidth="1"/>
    <col min="4871" max="4871" width="13" style="602" customWidth="1"/>
    <col min="4872" max="4872" width="2.7109375" style="602" customWidth="1"/>
    <col min="4873" max="4873" width="10.42578125" style="602" customWidth="1"/>
    <col min="4874" max="4874" width="2.7109375" style="602" customWidth="1"/>
    <col min="4875" max="4875" width="1.140625" style="602" customWidth="1"/>
    <col min="4876" max="5116" width="7.140625" style="602"/>
    <col min="5117" max="5117" width="1.42578125" style="602" customWidth="1"/>
    <col min="5118" max="5118" width="5" style="602" customWidth="1"/>
    <col min="5119" max="5119" width="4.28515625" style="602" customWidth="1"/>
    <col min="5120" max="5120" width="1.42578125" style="602" customWidth="1"/>
    <col min="5121" max="5121" width="7.85546875" style="602" customWidth="1"/>
    <col min="5122" max="5122" width="0.5703125" style="602" customWidth="1"/>
    <col min="5123" max="5123" width="12" style="602" customWidth="1"/>
    <col min="5124" max="5124" width="2.7109375" style="602" customWidth="1"/>
    <col min="5125" max="5125" width="13.140625" style="602" customWidth="1"/>
    <col min="5126" max="5126" width="2.7109375" style="602" customWidth="1"/>
    <col min="5127" max="5127" width="13" style="602" customWidth="1"/>
    <col min="5128" max="5128" width="2.7109375" style="602" customWidth="1"/>
    <col min="5129" max="5129" width="10.42578125" style="602" customWidth="1"/>
    <col min="5130" max="5130" width="2.7109375" style="602" customWidth="1"/>
    <col min="5131" max="5131" width="1.140625" style="602" customWidth="1"/>
    <col min="5132" max="5372" width="7.140625" style="602"/>
    <col min="5373" max="5373" width="1.42578125" style="602" customWidth="1"/>
    <col min="5374" max="5374" width="5" style="602" customWidth="1"/>
    <col min="5375" max="5375" width="4.28515625" style="602" customWidth="1"/>
    <col min="5376" max="5376" width="1.42578125" style="602" customWidth="1"/>
    <col min="5377" max="5377" width="7.85546875" style="602" customWidth="1"/>
    <col min="5378" max="5378" width="0.5703125" style="602" customWidth="1"/>
    <col min="5379" max="5379" width="12" style="602" customWidth="1"/>
    <col min="5380" max="5380" width="2.7109375" style="602" customWidth="1"/>
    <col min="5381" max="5381" width="13.140625" style="602" customWidth="1"/>
    <col min="5382" max="5382" width="2.7109375" style="602" customWidth="1"/>
    <col min="5383" max="5383" width="13" style="602" customWidth="1"/>
    <col min="5384" max="5384" width="2.7109375" style="602" customWidth="1"/>
    <col min="5385" max="5385" width="10.42578125" style="602" customWidth="1"/>
    <col min="5386" max="5386" width="2.7109375" style="602" customWidth="1"/>
    <col min="5387" max="5387" width="1.140625" style="602" customWidth="1"/>
    <col min="5388" max="5628" width="7.140625" style="602"/>
    <col min="5629" max="5629" width="1.42578125" style="602" customWidth="1"/>
    <col min="5630" max="5630" width="5" style="602" customWidth="1"/>
    <col min="5631" max="5631" width="4.28515625" style="602" customWidth="1"/>
    <col min="5632" max="5632" width="1.42578125" style="602" customWidth="1"/>
    <col min="5633" max="5633" width="7.85546875" style="602" customWidth="1"/>
    <col min="5634" max="5634" width="0.5703125" style="602" customWidth="1"/>
    <col min="5635" max="5635" width="12" style="602" customWidth="1"/>
    <col min="5636" max="5636" width="2.7109375" style="602" customWidth="1"/>
    <col min="5637" max="5637" width="13.140625" style="602" customWidth="1"/>
    <col min="5638" max="5638" width="2.7109375" style="602" customWidth="1"/>
    <col min="5639" max="5639" width="13" style="602" customWidth="1"/>
    <col min="5640" max="5640" width="2.7109375" style="602" customWidth="1"/>
    <col min="5641" max="5641" width="10.42578125" style="602" customWidth="1"/>
    <col min="5642" max="5642" width="2.7109375" style="602" customWidth="1"/>
    <col min="5643" max="5643" width="1.140625" style="602" customWidth="1"/>
    <col min="5644" max="5884" width="7.140625" style="602"/>
    <col min="5885" max="5885" width="1.42578125" style="602" customWidth="1"/>
    <col min="5886" max="5886" width="5" style="602" customWidth="1"/>
    <col min="5887" max="5887" width="4.28515625" style="602" customWidth="1"/>
    <col min="5888" max="5888" width="1.42578125" style="602" customWidth="1"/>
    <col min="5889" max="5889" width="7.85546875" style="602" customWidth="1"/>
    <col min="5890" max="5890" width="0.5703125" style="602" customWidth="1"/>
    <col min="5891" max="5891" width="12" style="602" customWidth="1"/>
    <col min="5892" max="5892" width="2.7109375" style="602" customWidth="1"/>
    <col min="5893" max="5893" width="13.140625" style="602" customWidth="1"/>
    <col min="5894" max="5894" width="2.7109375" style="602" customWidth="1"/>
    <col min="5895" max="5895" width="13" style="602" customWidth="1"/>
    <col min="5896" max="5896" width="2.7109375" style="602" customWidth="1"/>
    <col min="5897" max="5897" width="10.42578125" style="602" customWidth="1"/>
    <col min="5898" max="5898" width="2.7109375" style="602" customWidth="1"/>
    <col min="5899" max="5899" width="1.140625" style="602" customWidth="1"/>
    <col min="5900" max="6140" width="7.140625" style="602"/>
    <col min="6141" max="6141" width="1.42578125" style="602" customWidth="1"/>
    <col min="6142" max="6142" width="5" style="602" customWidth="1"/>
    <col min="6143" max="6143" width="4.28515625" style="602" customWidth="1"/>
    <col min="6144" max="6144" width="1.42578125" style="602" customWidth="1"/>
    <col min="6145" max="6145" width="7.85546875" style="602" customWidth="1"/>
    <col min="6146" max="6146" width="0.5703125" style="602" customWidth="1"/>
    <col min="6147" max="6147" width="12" style="602" customWidth="1"/>
    <col min="6148" max="6148" width="2.7109375" style="602" customWidth="1"/>
    <col min="6149" max="6149" width="13.140625" style="602" customWidth="1"/>
    <col min="6150" max="6150" width="2.7109375" style="602" customWidth="1"/>
    <col min="6151" max="6151" width="13" style="602" customWidth="1"/>
    <col min="6152" max="6152" width="2.7109375" style="602" customWidth="1"/>
    <col min="6153" max="6153" width="10.42578125" style="602" customWidth="1"/>
    <col min="6154" max="6154" width="2.7109375" style="602" customWidth="1"/>
    <col min="6155" max="6155" width="1.140625" style="602" customWidth="1"/>
    <col min="6156" max="6396" width="7.140625" style="602"/>
    <col min="6397" max="6397" width="1.42578125" style="602" customWidth="1"/>
    <col min="6398" max="6398" width="5" style="602" customWidth="1"/>
    <col min="6399" max="6399" width="4.28515625" style="602" customWidth="1"/>
    <col min="6400" max="6400" width="1.42578125" style="602" customWidth="1"/>
    <col min="6401" max="6401" width="7.85546875" style="602" customWidth="1"/>
    <col min="6402" max="6402" width="0.5703125" style="602" customWidth="1"/>
    <col min="6403" max="6403" width="12" style="602" customWidth="1"/>
    <col min="6404" max="6404" width="2.7109375" style="602" customWidth="1"/>
    <col min="6405" max="6405" width="13.140625" style="602" customWidth="1"/>
    <col min="6406" max="6406" width="2.7109375" style="602" customWidth="1"/>
    <col min="6407" max="6407" width="13" style="602" customWidth="1"/>
    <col min="6408" max="6408" width="2.7109375" style="602" customWidth="1"/>
    <col min="6409" max="6409" width="10.42578125" style="602" customWidth="1"/>
    <col min="6410" max="6410" width="2.7109375" style="602" customWidth="1"/>
    <col min="6411" max="6411" width="1.140625" style="602" customWidth="1"/>
    <col min="6412" max="6652" width="7.140625" style="602"/>
    <col min="6653" max="6653" width="1.42578125" style="602" customWidth="1"/>
    <col min="6654" max="6654" width="5" style="602" customWidth="1"/>
    <col min="6655" max="6655" width="4.28515625" style="602" customWidth="1"/>
    <col min="6656" max="6656" width="1.42578125" style="602" customWidth="1"/>
    <col min="6657" max="6657" width="7.85546875" style="602" customWidth="1"/>
    <col min="6658" max="6658" width="0.5703125" style="602" customWidth="1"/>
    <col min="6659" max="6659" width="12" style="602" customWidth="1"/>
    <col min="6660" max="6660" width="2.7109375" style="602" customWidth="1"/>
    <col min="6661" max="6661" width="13.140625" style="602" customWidth="1"/>
    <col min="6662" max="6662" width="2.7109375" style="602" customWidth="1"/>
    <col min="6663" max="6663" width="13" style="602" customWidth="1"/>
    <col min="6664" max="6664" width="2.7109375" style="602" customWidth="1"/>
    <col min="6665" max="6665" width="10.42578125" style="602" customWidth="1"/>
    <col min="6666" max="6666" width="2.7109375" style="602" customWidth="1"/>
    <col min="6667" max="6667" width="1.140625" style="602" customWidth="1"/>
    <col min="6668" max="6908" width="7.140625" style="602"/>
    <col min="6909" max="6909" width="1.42578125" style="602" customWidth="1"/>
    <col min="6910" max="6910" width="5" style="602" customWidth="1"/>
    <col min="6911" max="6911" width="4.28515625" style="602" customWidth="1"/>
    <col min="6912" max="6912" width="1.42578125" style="602" customWidth="1"/>
    <col min="6913" max="6913" width="7.85546875" style="602" customWidth="1"/>
    <col min="6914" max="6914" width="0.5703125" style="602" customWidth="1"/>
    <col min="6915" max="6915" width="12" style="602" customWidth="1"/>
    <col min="6916" max="6916" width="2.7109375" style="602" customWidth="1"/>
    <col min="6917" max="6917" width="13.140625" style="602" customWidth="1"/>
    <col min="6918" max="6918" width="2.7109375" style="602" customWidth="1"/>
    <col min="6919" max="6919" width="13" style="602" customWidth="1"/>
    <col min="6920" max="6920" width="2.7109375" style="602" customWidth="1"/>
    <col min="6921" max="6921" width="10.42578125" style="602" customWidth="1"/>
    <col min="6922" max="6922" width="2.7109375" style="602" customWidth="1"/>
    <col min="6923" max="6923" width="1.140625" style="602" customWidth="1"/>
    <col min="6924" max="7164" width="7.140625" style="602"/>
    <col min="7165" max="7165" width="1.42578125" style="602" customWidth="1"/>
    <col min="7166" max="7166" width="5" style="602" customWidth="1"/>
    <col min="7167" max="7167" width="4.28515625" style="602" customWidth="1"/>
    <col min="7168" max="7168" width="1.42578125" style="602" customWidth="1"/>
    <col min="7169" max="7169" width="7.85546875" style="602" customWidth="1"/>
    <col min="7170" max="7170" width="0.5703125" style="602" customWidth="1"/>
    <col min="7171" max="7171" width="12" style="602" customWidth="1"/>
    <col min="7172" max="7172" width="2.7109375" style="602" customWidth="1"/>
    <col min="7173" max="7173" width="13.140625" style="602" customWidth="1"/>
    <col min="7174" max="7174" width="2.7109375" style="602" customWidth="1"/>
    <col min="7175" max="7175" width="13" style="602" customWidth="1"/>
    <col min="7176" max="7176" width="2.7109375" style="602" customWidth="1"/>
    <col min="7177" max="7177" width="10.42578125" style="602" customWidth="1"/>
    <col min="7178" max="7178" width="2.7109375" style="602" customWidth="1"/>
    <col min="7179" max="7179" width="1.140625" style="602" customWidth="1"/>
    <col min="7180" max="7420" width="7.140625" style="602"/>
    <col min="7421" max="7421" width="1.42578125" style="602" customWidth="1"/>
    <col min="7422" max="7422" width="5" style="602" customWidth="1"/>
    <col min="7423" max="7423" width="4.28515625" style="602" customWidth="1"/>
    <col min="7424" max="7424" width="1.42578125" style="602" customWidth="1"/>
    <col min="7425" max="7425" width="7.85546875" style="602" customWidth="1"/>
    <col min="7426" max="7426" width="0.5703125" style="602" customWidth="1"/>
    <col min="7427" max="7427" width="12" style="602" customWidth="1"/>
    <col min="7428" max="7428" width="2.7109375" style="602" customWidth="1"/>
    <col min="7429" max="7429" width="13.140625" style="602" customWidth="1"/>
    <col min="7430" max="7430" width="2.7109375" style="602" customWidth="1"/>
    <col min="7431" max="7431" width="13" style="602" customWidth="1"/>
    <col min="7432" max="7432" width="2.7109375" style="602" customWidth="1"/>
    <col min="7433" max="7433" width="10.42578125" style="602" customWidth="1"/>
    <col min="7434" max="7434" width="2.7109375" style="602" customWidth="1"/>
    <col min="7435" max="7435" width="1.140625" style="602" customWidth="1"/>
    <col min="7436" max="7676" width="7.140625" style="602"/>
    <col min="7677" max="7677" width="1.42578125" style="602" customWidth="1"/>
    <col min="7678" max="7678" width="5" style="602" customWidth="1"/>
    <col min="7679" max="7679" width="4.28515625" style="602" customWidth="1"/>
    <col min="7680" max="7680" width="1.42578125" style="602" customWidth="1"/>
    <col min="7681" max="7681" width="7.85546875" style="602" customWidth="1"/>
    <col min="7682" max="7682" width="0.5703125" style="602" customWidth="1"/>
    <col min="7683" max="7683" width="12" style="602" customWidth="1"/>
    <col min="7684" max="7684" width="2.7109375" style="602" customWidth="1"/>
    <col min="7685" max="7685" width="13.140625" style="602" customWidth="1"/>
    <col min="7686" max="7686" width="2.7109375" style="602" customWidth="1"/>
    <col min="7687" max="7687" width="13" style="602" customWidth="1"/>
    <col min="7688" max="7688" width="2.7109375" style="602" customWidth="1"/>
    <col min="7689" max="7689" width="10.42578125" style="602" customWidth="1"/>
    <col min="7690" max="7690" width="2.7109375" style="602" customWidth="1"/>
    <col min="7691" max="7691" width="1.140625" style="602" customWidth="1"/>
    <col min="7692" max="7932" width="7.140625" style="602"/>
    <col min="7933" max="7933" width="1.42578125" style="602" customWidth="1"/>
    <col min="7934" max="7934" width="5" style="602" customWidth="1"/>
    <col min="7935" max="7935" width="4.28515625" style="602" customWidth="1"/>
    <col min="7936" max="7936" width="1.42578125" style="602" customWidth="1"/>
    <col min="7937" max="7937" width="7.85546875" style="602" customWidth="1"/>
    <col min="7938" max="7938" width="0.5703125" style="602" customWidth="1"/>
    <col min="7939" max="7939" width="12" style="602" customWidth="1"/>
    <col min="7940" max="7940" width="2.7109375" style="602" customWidth="1"/>
    <col min="7941" max="7941" width="13.140625" style="602" customWidth="1"/>
    <col min="7942" max="7942" width="2.7109375" style="602" customWidth="1"/>
    <col min="7943" max="7943" width="13" style="602" customWidth="1"/>
    <col min="7944" max="7944" width="2.7109375" style="602" customWidth="1"/>
    <col min="7945" max="7945" width="10.42578125" style="602" customWidth="1"/>
    <col min="7946" max="7946" width="2.7109375" style="602" customWidth="1"/>
    <col min="7947" max="7947" width="1.140625" style="602" customWidth="1"/>
    <col min="7948" max="8188" width="7.140625" style="602"/>
    <col min="8189" max="8189" width="1.42578125" style="602" customWidth="1"/>
    <col min="8190" max="8190" width="5" style="602" customWidth="1"/>
    <col min="8191" max="8191" width="4.28515625" style="602" customWidth="1"/>
    <col min="8192" max="8192" width="1.42578125" style="602" customWidth="1"/>
    <col min="8193" max="8193" width="7.85546875" style="602" customWidth="1"/>
    <col min="8194" max="8194" width="0.5703125" style="602" customWidth="1"/>
    <col min="8195" max="8195" width="12" style="602" customWidth="1"/>
    <col min="8196" max="8196" width="2.7109375" style="602" customWidth="1"/>
    <col min="8197" max="8197" width="13.140625" style="602" customWidth="1"/>
    <col min="8198" max="8198" width="2.7109375" style="602" customWidth="1"/>
    <col min="8199" max="8199" width="13" style="602" customWidth="1"/>
    <col min="8200" max="8200" width="2.7109375" style="602" customWidth="1"/>
    <col min="8201" max="8201" width="10.42578125" style="602" customWidth="1"/>
    <col min="8202" max="8202" width="2.7109375" style="602" customWidth="1"/>
    <col min="8203" max="8203" width="1.140625" style="602" customWidth="1"/>
    <col min="8204" max="8444" width="7.140625" style="602"/>
    <col min="8445" max="8445" width="1.42578125" style="602" customWidth="1"/>
    <col min="8446" max="8446" width="5" style="602" customWidth="1"/>
    <col min="8447" max="8447" width="4.28515625" style="602" customWidth="1"/>
    <col min="8448" max="8448" width="1.42578125" style="602" customWidth="1"/>
    <col min="8449" max="8449" width="7.85546875" style="602" customWidth="1"/>
    <col min="8450" max="8450" width="0.5703125" style="602" customWidth="1"/>
    <col min="8451" max="8451" width="12" style="602" customWidth="1"/>
    <col min="8452" max="8452" width="2.7109375" style="602" customWidth="1"/>
    <col min="8453" max="8453" width="13.140625" style="602" customWidth="1"/>
    <col min="8454" max="8454" width="2.7109375" style="602" customWidth="1"/>
    <col min="8455" max="8455" width="13" style="602" customWidth="1"/>
    <col min="8456" max="8456" width="2.7109375" style="602" customWidth="1"/>
    <col min="8457" max="8457" width="10.42578125" style="602" customWidth="1"/>
    <col min="8458" max="8458" width="2.7109375" style="602" customWidth="1"/>
    <col min="8459" max="8459" width="1.140625" style="602" customWidth="1"/>
    <col min="8460" max="8700" width="7.140625" style="602"/>
    <col min="8701" max="8701" width="1.42578125" style="602" customWidth="1"/>
    <col min="8702" max="8702" width="5" style="602" customWidth="1"/>
    <col min="8703" max="8703" width="4.28515625" style="602" customWidth="1"/>
    <col min="8704" max="8704" width="1.42578125" style="602" customWidth="1"/>
    <col min="8705" max="8705" width="7.85546875" style="602" customWidth="1"/>
    <col min="8706" max="8706" width="0.5703125" style="602" customWidth="1"/>
    <col min="8707" max="8707" width="12" style="602" customWidth="1"/>
    <col min="8708" max="8708" width="2.7109375" style="602" customWidth="1"/>
    <col min="8709" max="8709" width="13.140625" style="602" customWidth="1"/>
    <col min="8710" max="8710" width="2.7109375" style="602" customWidth="1"/>
    <col min="8711" max="8711" width="13" style="602" customWidth="1"/>
    <col min="8712" max="8712" width="2.7109375" style="602" customWidth="1"/>
    <col min="8713" max="8713" width="10.42578125" style="602" customWidth="1"/>
    <col min="8714" max="8714" width="2.7109375" style="602" customWidth="1"/>
    <col min="8715" max="8715" width="1.140625" style="602" customWidth="1"/>
    <col min="8716" max="8956" width="7.140625" style="602"/>
    <col min="8957" max="8957" width="1.42578125" style="602" customWidth="1"/>
    <col min="8958" max="8958" width="5" style="602" customWidth="1"/>
    <col min="8959" max="8959" width="4.28515625" style="602" customWidth="1"/>
    <col min="8960" max="8960" width="1.42578125" style="602" customWidth="1"/>
    <col min="8961" max="8961" width="7.85546875" style="602" customWidth="1"/>
    <col min="8962" max="8962" width="0.5703125" style="602" customWidth="1"/>
    <col min="8963" max="8963" width="12" style="602" customWidth="1"/>
    <col min="8964" max="8964" width="2.7109375" style="602" customWidth="1"/>
    <col min="8965" max="8965" width="13.140625" style="602" customWidth="1"/>
    <col min="8966" max="8966" width="2.7109375" style="602" customWidth="1"/>
    <col min="8967" max="8967" width="13" style="602" customWidth="1"/>
    <col min="8968" max="8968" width="2.7109375" style="602" customWidth="1"/>
    <col min="8969" max="8969" width="10.42578125" style="602" customWidth="1"/>
    <col min="8970" max="8970" width="2.7109375" style="602" customWidth="1"/>
    <col min="8971" max="8971" width="1.140625" style="602" customWidth="1"/>
    <col min="8972" max="9212" width="7.140625" style="602"/>
    <col min="9213" max="9213" width="1.42578125" style="602" customWidth="1"/>
    <col min="9214" max="9214" width="5" style="602" customWidth="1"/>
    <col min="9215" max="9215" width="4.28515625" style="602" customWidth="1"/>
    <col min="9216" max="9216" width="1.42578125" style="602" customWidth="1"/>
    <col min="9217" max="9217" width="7.85546875" style="602" customWidth="1"/>
    <col min="9218" max="9218" width="0.5703125" style="602" customWidth="1"/>
    <col min="9219" max="9219" width="12" style="602" customWidth="1"/>
    <col min="9220" max="9220" width="2.7109375" style="602" customWidth="1"/>
    <col min="9221" max="9221" width="13.140625" style="602" customWidth="1"/>
    <col min="9222" max="9222" width="2.7109375" style="602" customWidth="1"/>
    <col min="9223" max="9223" width="13" style="602" customWidth="1"/>
    <col min="9224" max="9224" width="2.7109375" style="602" customWidth="1"/>
    <col min="9225" max="9225" width="10.42578125" style="602" customWidth="1"/>
    <col min="9226" max="9226" width="2.7109375" style="602" customWidth="1"/>
    <col min="9227" max="9227" width="1.140625" style="602" customWidth="1"/>
    <col min="9228" max="9468" width="7.140625" style="602"/>
    <col min="9469" max="9469" width="1.42578125" style="602" customWidth="1"/>
    <col min="9470" max="9470" width="5" style="602" customWidth="1"/>
    <col min="9471" max="9471" width="4.28515625" style="602" customWidth="1"/>
    <col min="9472" max="9472" width="1.42578125" style="602" customWidth="1"/>
    <col min="9473" max="9473" width="7.85546875" style="602" customWidth="1"/>
    <col min="9474" max="9474" width="0.5703125" style="602" customWidth="1"/>
    <col min="9475" max="9475" width="12" style="602" customWidth="1"/>
    <col min="9476" max="9476" width="2.7109375" style="602" customWidth="1"/>
    <col min="9477" max="9477" width="13.140625" style="602" customWidth="1"/>
    <col min="9478" max="9478" width="2.7109375" style="602" customWidth="1"/>
    <col min="9479" max="9479" width="13" style="602" customWidth="1"/>
    <col min="9480" max="9480" width="2.7109375" style="602" customWidth="1"/>
    <col min="9481" max="9481" width="10.42578125" style="602" customWidth="1"/>
    <col min="9482" max="9482" width="2.7109375" style="602" customWidth="1"/>
    <col min="9483" max="9483" width="1.140625" style="602" customWidth="1"/>
    <col min="9484" max="9724" width="7.140625" style="602"/>
    <col min="9725" max="9725" width="1.42578125" style="602" customWidth="1"/>
    <col min="9726" max="9726" width="5" style="602" customWidth="1"/>
    <col min="9727" max="9727" width="4.28515625" style="602" customWidth="1"/>
    <col min="9728" max="9728" width="1.42578125" style="602" customWidth="1"/>
    <col min="9729" max="9729" width="7.85546875" style="602" customWidth="1"/>
    <col min="9730" max="9730" width="0.5703125" style="602" customWidth="1"/>
    <col min="9731" max="9731" width="12" style="602" customWidth="1"/>
    <col min="9732" max="9732" width="2.7109375" style="602" customWidth="1"/>
    <col min="9733" max="9733" width="13.140625" style="602" customWidth="1"/>
    <col min="9734" max="9734" width="2.7109375" style="602" customWidth="1"/>
    <col min="9735" max="9735" width="13" style="602" customWidth="1"/>
    <col min="9736" max="9736" width="2.7109375" style="602" customWidth="1"/>
    <col min="9737" max="9737" width="10.42578125" style="602" customWidth="1"/>
    <col min="9738" max="9738" width="2.7109375" style="602" customWidth="1"/>
    <col min="9739" max="9739" width="1.140625" style="602" customWidth="1"/>
    <col min="9740" max="9980" width="7.140625" style="602"/>
    <col min="9981" max="9981" width="1.42578125" style="602" customWidth="1"/>
    <col min="9982" max="9982" width="5" style="602" customWidth="1"/>
    <col min="9983" max="9983" width="4.28515625" style="602" customWidth="1"/>
    <col min="9984" max="9984" width="1.42578125" style="602" customWidth="1"/>
    <col min="9985" max="9985" width="7.85546875" style="602" customWidth="1"/>
    <col min="9986" max="9986" width="0.5703125" style="602" customWidth="1"/>
    <col min="9987" max="9987" width="12" style="602" customWidth="1"/>
    <col min="9988" max="9988" width="2.7109375" style="602" customWidth="1"/>
    <col min="9989" max="9989" width="13.140625" style="602" customWidth="1"/>
    <col min="9990" max="9990" width="2.7109375" style="602" customWidth="1"/>
    <col min="9991" max="9991" width="13" style="602" customWidth="1"/>
    <col min="9992" max="9992" width="2.7109375" style="602" customWidth="1"/>
    <col min="9993" max="9993" width="10.42578125" style="602" customWidth="1"/>
    <col min="9994" max="9994" width="2.7109375" style="602" customWidth="1"/>
    <col min="9995" max="9995" width="1.140625" style="602" customWidth="1"/>
    <col min="9996" max="10236" width="7.140625" style="602"/>
    <col min="10237" max="10237" width="1.42578125" style="602" customWidth="1"/>
    <col min="10238" max="10238" width="5" style="602" customWidth="1"/>
    <col min="10239" max="10239" width="4.28515625" style="602" customWidth="1"/>
    <col min="10240" max="10240" width="1.42578125" style="602" customWidth="1"/>
    <col min="10241" max="10241" width="7.85546875" style="602" customWidth="1"/>
    <col min="10242" max="10242" width="0.5703125" style="602" customWidth="1"/>
    <col min="10243" max="10243" width="12" style="602" customWidth="1"/>
    <col min="10244" max="10244" width="2.7109375" style="602" customWidth="1"/>
    <col min="10245" max="10245" width="13.140625" style="602" customWidth="1"/>
    <col min="10246" max="10246" width="2.7109375" style="602" customWidth="1"/>
    <col min="10247" max="10247" width="13" style="602" customWidth="1"/>
    <col min="10248" max="10248" width="2.7109375" style="602" customWidth="1"/>
    <col min="10249" max="10249" width="10.42578125" style="602" customWidth="1"/>
    <col min="10250" max="10250" width="2.7109375" style="602" customWidth="1"/>
    <col min="10251" max="10251" width="1.140625" style="602" customWidth="1"/>
    <col min="10252" max="10492" width="7.140625" style="602"/>
    <col min="10493" max="10493" width="1.42578125" style="602" customWidth="1"/>
    <col min="10494" max="10494" width="5" style="602" customWidth="1"/>
    <col min="10495" max="10495" width="4.28515625" style="602" customWidth="1"/>
    <col min="10496" max="10496" width="1.42578125" style="602" customWidth="1"/>
    <col min="10497" max="10497" width="7.85546875" style="602" customWidth="1"/>
    <col min="10498" max="10498" width="0.5703125" style="602" customWidth="1"/>
    <col min="10499" max="10499" width="12" style="602" customWidth="1"/>
    <col min="10500" max="10500" width="2.7109375" style="602" customWidth="1"/>
    <col min="10501" max="10501" width="13.140625" style="602" customWidth="1"/>
    <col min="10502" max="10502" width="2.7109375" style="602" customWidth="1"/>
    <col min="10503" max="10503" width="13" style="602" customWidth="1"/>
    <col min="10504" max="10504" width="2.7109375" style="602" customWidth="1"/>
    <col min="10505" max="10505" width="10.42578125" style="602" customWidth="1"/>
    <col min="10506" max="10506" width="2.7109375" style="602" customWidth="1"/>
    <col min="10507" max="10507" width="1.140625" style="602" customWidth="1"/>
    <col min="10508" max="10748" width="7.140625" style="602"/>
    <col min="10749" max="10749" width="1.42578125" style="602" customWidth="1"/>
    <col min="10750" max="10750" width="5" style="602" customWidth="1"/>
    <col min="10751" max="10751" width="4.28515625" style="602" customWidth="1"/>
    <col min="10752" max="10752" width="1.42578125" style="602" customWidth="1"/>
    <col min="10753" max="10753" width="7.85546875" style="602" customWidth="1"/>
    <col min="10754" max="10754" width="0.5703125" style="602" customWidth="1"/>
    <col min="10755" max="10755" width="12" style="602" customWidth="1"/>
    <col min="10756" max="10756" width="2.7109375" style="602" customWidth="1"/>
    <col min="10757" max="10757" width="13.140625" style="602" customWidth="1"/>
    <col min="10758" max="10758" width="2.7109375" style="602" customWidth="1"/>
    <col min="10759" max="10759" width="13" style="602" customWidth="1"/>
    <col min="10760" max="10760" width="2.7109375" style="602" customWidth="1"/>
    <col min="10761" max="10761" width="10.42578125" style="602" customWidth="1"/>
    <col min="10762" max="10762" width="2.7109375" style="602" customWidth="1"/>
    <col min="10763" max="10763" width="1.140625" style="602" customWidth="1"/>
    <col min="10764" max="11004" width="7.140625" style="602"/>
    <col min="11005" max="11005" width="1.42578125" style="602" customWidth="1"/>
    <col min="11006" max="11006" width="5" style="602" customWidth="1"/>
    <col min="11007" max="11007" width="4.28515625" style="602" customWidth="1"/>
    <col min="11008" max="11008" width="1.42578125" style="602" customWidth="1"/>
    <col min="11009" max="11009" width="7.85546875" style="602" customWidth="1"/>
    <col min="11010" max="11010" width="0.5703125" style="602" customWidth="1"/>
    <col min="11011" max="11011" width="12" style="602" customWidth="1"/>
    <col min="11012" max="11012" width="2.7109375" style="602" customWidth="1"/>
    <col min="11013" max="11013" width="13.140625" style="602" customWidth="1"/>
    <col min="11014" max="11014" width="2.7109375" style="602" customWidth="1"/>
    <col min="11015" max="11015" width="13" style="602" customWidth="1"/>
    <col min="11016" max="11016" width="2.7109375" style="602" customWidth="1"/>
    <col min="11017" max="11017" width="10.42578125" style="602" customWidth="1"/>
    <col min="11018" max="11018" width="2.7109375" style="602" customWidth="1"/>
    <col min="11019" max="11019" width="1.140625" style="602" customWidth="1"/>
    <col min="11020" max="11260" width="7.140625" style="602"/>
    <col min="11261" max="11261" width="1.42578125" style="602" customWidth="1"/>
    <col min="11262" max="11262" width="5" style="602" customWidth="1"/>
    <col min="11263" max="11263" width="4.28515625" style="602" customWidth="1"/>
    <col min="11264" max="11264" width="1.42578125" style="602" customWidth="1"/>
    <col min="11265" max="11265" width="7.85546875" style="602" customWidth="1"/>
    <col min="11266" max="11266" width="0.5703125" style="602" customWidth="1"/>
    <col min="11267" max="11267" width="12" style="602" customWidth="1"/>
    <col min="11268" max="11268" width="2.7109375" style="602" customWidth="1"/>
    <col min="11269" max="11269" width="13.140625" style="602" customWidth="1"/>
    <col min="11270" max="11270" width="2.7109375" style="602" customWidth="1"/>
    <col min="11271" max="11271" width="13" style="602" customWidth="1"/>
    <col min="11272" max="11272" width="2.7109375" style="602" customWidth="1"/>
    <col min="11273" max="11273" width="10.42578125" style="602" customWidth="1"/>
    <col min="11274" max="11274" width="2.7109375" style="602" customWidth="1"/>
    <col min="11275" max="11275" width="1.140625" style="602" customWidth="1"/>
    <col min="11276" max="11516" width="7.140625" style="602"/>
    <col min="11517" max="11517" width="1.42578125" style="602" customWidth="1"/>
    <col min="11518" max="11518" width="5" style="602" customWidth="1"/>
    <col min="11519" max="11519" width="4.28515625" style="602" customWidth="1"/>
    <col min="11520" max="11520" width="1.42578125" style="602" customWidth="1"/>
    <col min="11521" max="11521" width="7.85546875" style="602" customWidth="1"/>
    <col min="11522" max="11522" width="0.5703125" style="602" customWidth="1"/>
    <col min="11523" max="11523" width="12" style="602" customWidth="1"/>
    <col min="11524" max="11524" width="2.7109375" style="602" customWidth="1"/>
    <col min="11525" max="11525" width="13.140625" style="602" customWidth="1"/>
    <col min="11526" max="11526" width="2.7109375" style="602" customWidth="1"/>
    <col min="11527" max="11527" width="13" style="602" customWidth="1"/>
    <col min="11528" max="11528" width="2.7109375" style="602" customWidth="1"/>
    <col min="11529" max="11529" width="10.42578125" style="602" customWidth="1"/>
    <col min="11530" max="11530" width="2.7109375" style="602" customWidth="1"/>
    <col min="11531" max="11531" width="1.140625" style="602" customWidth="1"/>
    <col min="11532" max="11772" width="7.140625" style="602"/>
    <col min="11773" max="11773" width="1.42578125" style="602" customWidth="1"/>
    <col min="11774" max="11774" width="5" style="602" customWidth="1"/>
    <col min="11775" max="11775" width="4.28515625" style="602" customWidth="1"/>
    <col min="11776" max="11776" width="1.42578125" style="602" customWidth="1"/>
    <col min="11777" max="11777" width="7.85546875" style="602" customWidth="1"/>
    <col min="11778" max="11778" width="0.5703125" style="602" customWidth="1"/>
    <col min="11779" max="11779" width="12" style="602" customWidth="1"/>
    <col min="11780" max="11780" width="2.7109375" style="602" customWidth="1"/>
    <col min="11781" max="11781" width="13.140625" style="602" customWidth="1"/>
    <col min="11782" max="11782" width="2.7109375" style="602" customWidth="1"/>
    <col min="11783" max="11783" width="13" style="602" customWidth="1"/>
    <col min="11784" max="11784" width="2.7109375" style="602" customWidth="1"/>
    <col min="11785" max="11785" width="10.42578125" style="602" customWidth="1"/>
    <col min="11786" max="11786" width="2.7109375" style="602" customWidth="1"/>
    <col min="11787" max="11787" width="1.140625" style="602" customWidth="1"/>
    <col min="11788" max="12028" width="7.140625" style="602"/>
    <col min="12029" max="12029" width="1.42578125" style="602" customWidth="1"/>
    <col min="12030" max="12030" width="5" style="602" customWidth="1"/>
    <col min="12031" max="12031" width="4.28515625" style="602" customWidth="1"/>
    <col min="12032" max="12032" width="1.42578125" style="602" customWidth="1"/>
    <col min="12033" max="12033" width="7.85546875" style="602" customWidth="1"/>
    <col min="12034" max="12034" width="0.5703125" style="602" customWidth="1"/>
    <col min="12035" max="12035" width="12" style="602" customWidth="1"/>
    <col min="12036" max="12036" width="2.7109375" style="602" customWidth="1"/>
    <col min="12037" max="12037" width="13.140625" style="602" customWidth="1"/>
    <col min="12038" max="12038" width="2.7109375" style="602" customWidth="1"/>
    <col min="12039" max="12039" width="13" style="602" customWidth="1"/>
    <col min="12040" max="12040" width="2.7109375" style="602" customWidth="1"/>
    <col min="12041" max="12041" width="10.42578125" style="602" customWidth="1"/>
    <col min="12042" max="12042" width="2.7109375" style="602" customWidth="1"/>
    <col min="12043" max="12043" width="1.140625" style="602" customWidth="1"/>
    <col min="12044" max="12284" width="7.140625" style="602"/>
    <col min="12285" max="12285" width="1.42578125" style="602" customWidth="1"/>
    <col min="12286" max="12286" width="5" style="602" customWidth="1"/>
    <col min="12287" max="12287" width="4.28515625" style="602" customWidth="1"/>
    <col min="12288" max="12288" width="1.42578125" style="602" customWidth="1"/>
    <col min="12289" max="12289" width="7.85546875" style="602" customWidth="1"/>
    <col min="12290" max="12290" width="0.5703125" style="602" customWidth="1"/>
    <col min="12291" max="12291" width="12" style="602" customWidth="1"/>
    <col min="12292" max="12292" width="2.7109375" style="602" customWidth="1"/>
    <col min="12293" max="12293" width="13.140625" style="602" customWidth="1"/>
    <col min="12294" max="12294" width="2.7109375" style="602" customWidth="1"/>
    <col min="12295" max="12295" width="13" style="602" customWidth="1"/>
    <col min="12296" max="12296" width="2.7109375" style="602" customWidth="1"/>
    <col min="12297" max="12297" width="10.42578125" style="602" customWidth="1"/>
    <col min="12298" max="12298" width="2.7109375" style="602" customWidth="1"/>
    <col min="12299" max="12299" width="1.140625" style="602" customWidth="1"/>
    <col min="12300" max="12540" width="7.140625" style="602"/>
    <col min="12541" max="12541" width="1.42578125" style="602" customWidth="1"/>
    <col min="12542" max="12542" width="5" style="602" customWidth="1"/>
    <col min="12543" max="12543" width="4.28515625" style="602" customWidth="1"/>
    <col min="12544" max="12544" width="1.42578125" style="602" customWidth="1"/>
    <col min="12545" max="12545" width="7.85546875" style="602" customWidth="1"/>
    <col min="12546" max="12546" width="0.5703125" style="602" customWidth="1"/>
    <col min="12547" max="12547" width="12" style="602" customWidth="1"/>
    <col min="12548" max="12548" width="2.7109375" style="602" customWidth="1"/>
    <col min="12549" max="12549" width="13.140625" style="602" customWidth="1"/>
    <col min="12550" max="12550" width="2.7109375" style="602" customWidth="1"/>
    <col min="12551" max="12551" width="13" style="602" customWidth="1"/>
    <col min="12552" max="12552" width="2.7109375" style="602" customWidth="1"/>
    <col min="12553" max="12553" width="10.42578125" style="602" customWidth="1"/>
    <col min="12554" max="12554" width="2.7109375" style="602" customWidth="1"/>
    <col min="12555" max="12555" width="1.140625" style="602" customWidth="1"/>
    <col min="12556" max="12796" width="7.140625" style="602"/>
    <col min="12797" max="12797" width="1.42578125" style="602" customWidth="1"/>
    <col min="12798" max="12798" width="5" style="602" customWidth="1"/>
    <col min="12799" max="12799" width="4.28515625" style="602" customWidth="1"/>
    <col min="12800" max="12800" width="1.42578125" style="602" customWidth="1"/>
    <col min="12801" max="12801" width="7.85546875" style="602" customWidth="1"/>
    <col min="12802" max="12802" width="0.5703125" style="602" customWidth="1"/>
    <col min="12803" max="12803" width="12" style="602" customWidth="1"/>
    <col min="12804" max="12804" width="2.7109375" style="602" customWidth="1"/>
    <col min="12805" max="12805" width="13.140625" style="602" customWidth="1"/>
    <col min="12806" max="12806" width="2.7109375" style="602" customWidth="1"/>
    <col min="12807" max="12807" width="13" style="602" customWidth="1"/>
    <col min="12808" max="12808" width="2.7109375" style="602" customWidth="1"/>
    <col min="12809" max="12809" width="10.42578125" style="602" customWidth="1"/>
    <col min="12810" max="12810" width="2.7109375" style="602" customWidth="1"/>
    <col min="12811" max="12811" width="1.140625" style="602" customWidth="1"/>
    <col min="12812" max="13052" width="7.140625" style="602"/>
    <col min="13053" max="13053" width="1.42578125" style="602" customWidth="1"/>
    <col min="13054" max="13054" width="5" style="602" customWidth="1"/>
    <col min="13055" max="13055" width="4.28515625" style="602" customWidth="1"/>
    <col min="13056" max="13056" width="1.42578125" style="602" customWidth="1"/>
    <col min="13057" max="13057" width="7.85546875" style="602" customWidth="1"/>
    <col min="13058" max="13058" width="0.5703125" style="602" customWidth="1"/>
    <col min="13059" max="13059" width="12" style="602" customWidth="1"/>
    <col min="13060" max="13060" width="2.7109375" style="602" customWidth="1"/>
    <col min="13061" max="13061" width="13.140625" style="602" customWidth="1"/>
    <col min="13062" max="13062" width="2.7109375" style="602" customWidth="1"/>
    <col min="13063" max="13063" width="13" style="602" customWidth="1"/>
    <col min="13064" max="13064" width="2.7109375" style="602" customWidth="1"/>
    <col min="13065" max="13065" width="10.42578125" style="602" customWidth="1"/>
    <col min="13066" max="13066" width="2.7109375" style="602" customWidth="1"/>
    <col min="13067" max="13067" width="1.140625" style="602" customWidth="1"/>
    <col min="13068" max="13308" width="7.140625" style="602"/>
    <col min="13309" max="13309" width="1.42578125" style="602" customWidth="1"/>
    <col min="13310" max="13310" width="5" style="602" customWidth="1"/>
    <col min="13311" max="13311" width="4.28515625" style="602" customWidth="1"/>
    <col min="13312" max="13312" width="1.42578125" style="602" customWidth="1"/>
    <col min="13313" max="13313" width="7.85546875" style="602" customWidth="1"/>
    <col min="13314" max="13314" width="0.5703125" style="602" customWidth="1"/>
    <col min="13315" max="13315" width="12" style="602" customWidth="1"/>
    <col min="13316" max="13316" width="2.7109375" style="602" customWidth="1"/>
    <col min="13317" max="13317" width="13.140625" style="602" customWidth="1"/>
    <col min="13318" max="13318" width="2.7109375" style="602" customWidth="1"/>
    <col min="13319" max="13319" width="13" style="602" customWidth="1"/>
    <col min="13320" max="13320" width="2.7109375" style="602" customWidth="1"/>
    <col min="13321" max="13321" width="10.42578125" style="602" customWidth="1"/>
    <col min="13322" max="13322" width="2.7109375" style="602" customWidth="1"/>
    <col min="13323" max="13323" width="1.140625" style="602" customWidth="1"/>
    <col min="13324" max="13564" width="7.140625" style="602"/>
    <col min="13565" max="13565" width="1.42578125" style="602" customWidth="1"/>
    <col min="13566" max="13566" width="5" style="602" customWidth="1"/>
    <col min="13567" max="13567" width="4.28515625" style="602" customWidth="1"/>
    <col min="13568" max="13568" width="1.42578125" style="602" customWidth="1"/>
    <col min="13569" max="13569" width="7.85546875" style="602" customWidth="1"/>
    <col min="13570" max="13570" width="0.5703125" style="602" customWidth="1"/>
    <col min="13571" max="13571" width="12" style="602" customWidth="1"/>
    <col min="13572" max="13572" width="2.7109375" style="602" customWidth="1"/>
    <col min="13573" max="13573" width="13.140625" style="602" customWidth="1"/>
    <col min="13574" max="13574" width="2.7109375" style="602" customWidth="1"/>
    <col min="13575" max="13575" width="13" style="602" customWidth="1"/>
    <col min="13576" max="13576" width="2.7109375" style="602" customWidth="1"/>
    <col min="13577" max="13577" width="10.42578125" style="602" customWidth="1"/>
    <col min="13578" max="13578" width="2.7109375" style="602" customWidth="1"/>
    <col min="13579" max="13579" width="1.140625" style="602" customWidth="1"/>
    <col min="13580" max="13820" width="7.140625" style="602"/>
    <col min="13821" max="13821" width="1.42578125" style="602" customWidth="1"/>
    <col min="13822" max="13822" width="5" style="602" customWidth="1"/>
    <col min="13823" max="13823" width="4.28515625" style="602" customWidth="1"/>
    <col min="13824" max="13824" width="1.42578125" style="602" customWidth="1"/>
    <col min="13825" max="13825" width="7.85546875" style="602" customWidth="1"/>
    <col min="13826" max="13826" width="0.5703125" style="602" customWidth="1"/>
    <col min="13827" max="13827" width="12" style="602" customWidth="1"/>
    <col min="13828" max="13828" width="2.7109375" style="602" customWidth="1"/>
    <col min="13829" max="13829" width="13.140625" style="602" customWidth="1"/>
    <col min="13830" max="13830" width="2.7109375" style="602" customWidth="1"/>
    <col min="13831" max="13831" width="13" style="602" customWidth="1"/>
    <col min="13832" max="13832" width="2.7109375" style="602" customWidth="1"/>
    <col min="13833" max="13833" width="10.42578125" style="602" customWidth="1"/>
    <col min="13834" max="13834" width="2.7109375" style="602" customWidth="1"/>
    <col min="13835" max="13835" width="1.140625" style="602" customWidth="1"/>
    <col min="13836" max="14076" width="7.140625" style="602"/>
    <col min="14077" max="14077" width="1.42578125" style="602" customWidth="1"/>
    <col min="14078" max="14078" width="5" style="602" customWidth="1"/>
    <col min="14079" max="14079" width="4.28515625" style="602" customWidth="1"/>
    <col min="14080" max="14080" width="1.42578125" style="602" customWidth="1"/>
    <col min="14081" max="14081" width="7.85546875" style="602" customWidth="1"/>
    <col min="14082" max="14082" width="0.5703125" style="602" customWidth="1"/>
    <col min="14083" max="14083" width="12" style="602" customWidth="1"/>
    <col min="14084" max="14084" width="2.7109375" style="602" customWidth="1"/>
    <col min="14085" max="14085" width="13.140625" style="602" customWidth="1"/>
    <col min="14086" max="14086" width="2.7109375" style="602" customWidth="1"/>
    <col min="14087" max="14087" width="13" style="602" customWidth="1"/>
    <col min="14088" max="14088" width="2.7109375" style="602" customWidth="1"/>
    <col min="14089" max="14089" width="10.42578125" style="602" customWidth="1"/>
    <col min="14090" max="14090" width="2.7109375" style="602" customWidth="1"/>
    <col min="14091" max="14091" width="1.140625" style="602" customWidth="1"/>
    <col min="14092" max="14332" width="7.140625" style="602"/>
    <col min="14333" max="14333" width="1.42578125" style="602" customWidth="1"/>
    <col min="14334" max="14334" width="5" style="602" customWidth="1"/>
    <col min="14335" max="14335" width="4.28515625" style="602" customWidth="1"/>
    <col min="14336" max="14336" width="1.42578125" style="602" customWidth="1"/>
    <col min="14337" max="14337" width="7.85546875" style="602" customWidth="1"/>
    <col min="14338" max="14338" width="0.5703125" style="602" customWidth="1"/>
    <col min="14339" max="14339" width="12" style="602" customWidth="1"/>
    <col min="14340" max="14340" width="2.7109375" style="602" customWidth="1"/>
    <col min="14341" max="14341" width="13.140625" style="602" customWidth="1"/>
    <col min="14342" max="14342" width="2.7109375" style="602" customWidth="1"/>
    <col min="14343" max="14343" width="13" style="602" customWidth="1"/>
    <col min="14344" max="14344" width="2.7109375" style="602" customWidth="1"/>
    <col min="14345" max="14345" width="10.42578125" style="602" customWidth="1"/>
    <col min="14346" max="14346" width="2.7109375" style="602" customWidth="1"/>
    <col min="14347" max="14347" width="1.140625" style="602" customWidth="1"/>
    <col min="14348" max="14588" width="7.140625" style="602"/>
    <col min="14589" max="14589" width="1.42578125" style="602" customWidth="1"/>
    <col min="14590" max="14590" width="5" style="602" customWidth="1"/>
    <col min="14591" max="14591" width="4.28515625" style="602" customWidth="1"/>
    <col min="14592" max="14592" width="1.42578125" style="602" customWidth="1"/>
    <col min="14593" max="14593" width="7.85546875" style="602" customWidth="1"/>
    <col min="14594" max="14594" width="0.5703125" style="602" customWidth="1"/>
    <col min="14595" max="14595" width="12" style="602" customWidth="1"/>
    <col min="14596" max="14596" width="2.7109375" style="602" customWidth="1"/>
    <col min="14597" max="14597" width="13.140625" style="602" customWidth="1"/>
    <col min="14598" max="14598" width="2.7109375" style="602" customWidth="1"/>
    <col min="14599" max="14599" width="13" style="602" customWidth="1"/>
    <col min="14600" max="14600" width="2.7109375" style="602" customWidth="1"/>
    <col min="14601" max="14601" width="10.42578125" style="602" customWidth="1"/>
    <col min="14602" max="14602" width="2.7109375" style="602" customWidth="1"/>
    <col min="14603" max="14603" width="1.140625" style="602" customWidth="1"/>
    <col min="14604" max="14844" width="7.140625" style="602"/>
    <col min="14845" max="14845" width="1.42578125" style="602" customWidth="1"/>
    <col min="14846" max="14846" width="5" style="602" customWidth="1"/>
    <col min="14847" max="14847" width="4.28515625" style="602" customWidth="1"/>
    <col min="14848" max="14848" width="1.42578125" style="602" customWidth="1"/>
    <col min="14849" max="14849" width="7.85546875" style="602" customWidth="1"/>
    <col min="14850" max="14850" width="0.5703125" style="602" customWidth="1"/>
    <col min="14851" max="14851" width="12" style="602" customWidth="1"/>
    <col min="14852" max="14852" width="2.7109375" style="602" customWidth="1"/>
    <col min="14853" max="14853" width="13.140625" style="602" customWidth="1"/>
    <col min="14854" max="14854" width="2.7109375" style="602" customWidth="1"/>
    <col min="14855" max="14855" width="13" style="602" customWidth="1"/>
    <col min="14856" max="14856" width="2.7109375" style="602" customWidth="1"/>
    <col min="14857" max="14857" width="10.42578125" style="602" customWidth="1"/>
    <col min="14858" max="14858" width="2.7109375" style="602" customWidth="1"/>
    <col min="14859" max="14859" width="1.140625" style="602" customWidth="1"/>
    <col min="14860" max="15100" width="7.140625" style="602"/>
    <col min="15101" max="15101" width="1.42578125" style="602" customWidth="1"/>
    <col min="15102" max="15102" width="5" style="602" customWidth="1"/>
    <col min="15103" max="15103" width="4.28515625" style="602" customWidth="1"/>
    <col min="15104" max="15104" width="1.42578125" style="602" customWidth="1"/>
    <col min="15105" max="15105" width="7.85546875" style="602" customWidth="1"/>
    <col min="15106" max="15106" width="0.5703125" style="602" customWidth="1"/>
    <col min="15107" max="15107" width="12" style="602" customWidth="1"/>
    <col min="15108" max="15108" width="2.7109375" style="602" customWidth="1"/>
    <col min="15109" max="15109" width="13.140625" style="602" customWidth="1"/>
    <col min="15110" max="15110" width="2.7109375" style="602" customWidth="1"/>
    <col min="15111" max="15111" width="13" style="602" customWidth="1"/>
    <col min="15112" max="15112" width="2.7109375" style="602" customWidth="1"/>
    <col min="15113" max="15113" width="10.42578125" style="602" customWidth="1"/>
    <col min="15114" max="15114" width="2.7109375" style="602" customWidth="1"/>
    <col min="15115" max="15115" width="1.140625" style="602" customWidth="1"/>
    <col min="15116" max="15356" width="7.140625" style="602"/>
    <col min="15357" max="15357" width="1.42578125" style="602" customWidth="1"/>
    <col min="15358" max="15358" width="5" style="602" customWidth="1"/>
    <col min="15359" max="15359" width="4.28515625" style="602" customWidth="1"/>
    <col min="15360" max="15360" width="1.42578125" style="602" customWidth="1"/>
    <col min="15361" max="15361" width="7.85546875" style="602" customWidth="1"/>
    <col min="15362" max="15362" width="0.5703125" style="602" customWidth="1"/>
    <col min="15363" max="15363" width="12" style="602" customWidth="1"/>
    <col min="15364" max="15364" width="2.7109375" style="602" customWidth="1"/>
    <col min="15365" max="15365" width="13.140625" style="602" customWidth="1"/>
    <col min="15366" max="15366" width="2.7109375" style="602" customWidth="1"/>
    <col min="15367" max="15367" width="13" style="602" customWidth="1"/>
    <col min="15368" max="15368" width="2.7109375" style="602" customWidth="1"/>
    <col min="15369" max="15369" width="10.42578125" style="602" customWidth="1"/>
    <col min="15370" max="15370" width="2.7109375" style="602" customWidth="1"/>
    <col min="15371" max="15371" width="1.140625" style="602" customWidth="1"/>
    <col min="15372" max="15612" width="7.140625" style="602"/>
    <col min="15613" max="15613" width="1.42578125" style="602" customWidth="1"/>
    <col min="15614" max="15614" width="5" style="602" customWidth="1"/>
    <col min="15615" max="15615" width="4.28515625" style="602" customWidth="1"/>
    <col min="15616" max="15616" width="1.42578125" style="602" customWidth="1"/>
    <col min="15617" max="15617" width="7.85546875" style="602" customWidth="1"/>
    <col min="15618" max="15618" width="0.5703125" style="602" customWidth="1"/>
    <col min="15619" max="15619" width="12" style="602" customWidth="1"/>
    <col min="15620" max="15620" width="2.7109375" style="602" customWidth="1"/>
    <col min="15621" max="15621" width="13.140625" style="602" customWidth="1"/>
    <col min="15622" max="15622" width="2.7109375" style="602" customWidth="1"/>
    <col min="15623" max="15623" width="13" style="602" customWidth="1"/>
    <col min="15624" max="15624" width="2.7109375" style="602" customWidth="1"/>
    <col min="15625" max="15625" width="10.42578125" style="602" customWidth="1"/>
    <col min="15626" max="15626" width="2.7109375" style="602" customWidth="1"/>
    <col min="15627" max="15627" width="1.140625" style="602" customWidth="1"/>
    <col min="15628" max="15868" width="7.140625" style="602"/>
    <col min="15869" max="15869" width="1.42578125" style="602" customWidth="1"/>
    <col min="15870" max="15870" width="5" style="602" customWidth="1"/>
    <col min="15871" max="15871" width="4.28515625" style="602" customWidth="1"/>
    <col min="15872" max="15872" width="1.42578125" style="602" customWidth="1"/>
    <col min="15873" max="15873" width="7.85546875" style="602" customWidth="1"/>
    <col min="15874" max="15874" width="0.5703125" style="602" customWidth="1"/>
    <col min="15875" max="15875" width="12" style="602" customWidth="1"/>
    <col min="15876" max="15876" width="2.7109375" style="602" customWidth="1"/>
    <col min="15877" max="15877" width="13.140625" style="602" customWidth="1"/>
    <col min="15878" max="15878" width="2.7109375" style="602" customWidth="1"/>
    <col min="15879" max="15879" width="13" style="602" customWidth="1"/>
    <col min="15880" max="15880" width="2.7109375" style="602" customWidth="1"/>
    <col min="15881" max="15881" width="10.42578125" style="602" customWidth="1"/>
    <col min="15882" max="15882" width="2.7109375" style="602" customWidth="1"/>
    <col min="15883" max="15883" width="1.140625" style="602" customWidth="1"/>
    <col min="15884" max="16124" width="7.140625" style="602"/>
    <col min="16125" max="16125" width="1.42578125" style="602" customWidth="1"/>
    <col min="16126" max="16126" width="5" style="602" customWidth="1"/>
    <col min="16127" max="16127" width="4.28515625" style="602" customWidth="1"/>
    <col min="16128" max="16128" width="1.42578125" style="602" customWidth="1"/>
    <col min="16129" max="16129" width="7.85546875" style="602" customWidth="1"/>
    <col min="16130" max="16130" width="0.5703125" style="602" customWidth="1"/>
    <col min="16131" max="16131" width="12" style="602" customWidth="1"/>
    <col min="16132" max="16132" width="2.7109375" style="602" customWidth="1"/>
    <col min="16133" max="16133" width="13.140625" style="602" customWidth="1"/>
    <col min="16134" max="16134" width="2.7109375" style="602" customWidth="1"/>
    <col min="16135" max="16135" width="13" style="602" customWidth="1"/>
    <col min="16136" max="16136" width="2.7109375" style="602" customWidth="1"/>
    <col min="16137" max="16137" width="10.42578125" style="602" customWidth="1"/>
    <col min="16138" max="16138" width="2.7109375" style="602" customWidth="1"/>
    <col min="16139" max="16139" width="1.140625" style="602" customWidth="1"/>
    <col min="16140" max="16384" width="7.140625" style="602"/>
  </cols>
  <sheetData>
    <row r="1" spans="1:14" ht="15" customHeight="1">
      <c r="A1" s="769"/>
      <c r="B1" s="769"/>
      <c r="C1" s="769"/>
      <c r="D1" s="770"/>
      <c r="E1" s="769"/>
      <c r="F1" s="769"/>
      <c r="G1" s="769"/>
      <c r="H1" s="769"/>
      <c r="I1" s="727"/>
      <c r="J1" s="833"/>
      <c r="K1" s="833"/>
      <c r="L1" s="61" t="s">
        <v>16</v>
      </c>
    </row>
    <row r="2" spans="1:14" ht="15" customHeight="1">
      <c r="A2" s="769"/>
      <c r="B2" s="769"/>
      <c r="C2" s="769"/>
      <c r="D2" s="770"/>
      <c r="E2" s="769"/>
      <c r="F2" s="769"/>
      <c r="G2" s="769"/>
      <c r="H2" s="769"/>
      <c r="I2" s="727"/>
      <c r="J2" s="833"/>
      <c r="K2" s="833"/>
      <c r="L2" s="62" t="s">
        <v>17</v>
      </c>
    </row>
    <row r="3" spans="1:14" ht="9" customHeight="1">
      <c r="A3" s="769"/>
      <c r="B3" s="769"/>
      <c r="C3" s="769"/>
      <c r="D3" s="770"/>
      <c r="E3" s="769"/>
      <c r="F3" s="769"/>
      <c r="G3" s="769"/>
      <c r="H3" s="769"/>
      <c r="I3" s="729"/>
      <c r="J3" s="769"/>
      <c r="K3" s="769"/>
      <c r="L3" s="769"/>
    </row>
    <row r="4" spans="1:14" ht="16.5">
      <c r="A4" s="769"/>
      <c r="B4" s="726" t="s">
        <v>252</v>
      </c>
      <c r="C4" s="727" t="s">
        <v>492</v>
      </c>
      <c r="D4" s="770"/>
      <c r="E4" s="769"/>
      <c r="F4" s="769"/>
      <c r="G4" s="769"/>
      <c r="H4" s="769"/>
      <c r="I4" s="769"/>
      <c r="J4" s="769"/>
      <c r="K4" s="769"/>
      <c r="L4" s="769"/>
    </row>
    <row r="5" spans="1:14" ht="14.25" customHeight="1">
      <c r="A5" s="769"/>
      <c r="B5" s="728" t="s">
        <v>253</v>
      </c>
      <c r="C5" s="729" t="s">
        <v>493</v>
      </c>
      <c r="D5" s="730"/>
      <c r="E5" s="731"/>
      <c r="F5" s="731"/>
      <c r="G5" s="731"/>
      <c r="H5" s="731"/>
      <c r="I5" s="731"/>
      <c r="J5" s="731"/>
      <c r="K5" s="731"/>
      <c r="L5" s="731"/>
    </row>
    <row r="6" spans="1:14" ht="15" customHeight="1" thickBot="1">
      <c r="A6" s="769"/>
      <c r="B6" s="769"/>
      <c r="C6" s="769"/>
      <c r="D6" s="770"/>
      <c r="E6" s="769"/>
      <c r="F6" s="769"/>
      <c r="G6" s="769"/>
      <c r="H6" s="769"/>
      <c r="I6" s="769"/>
      <c r="J6" s="769"/>
      <c r="K6" s="769"/>
      <c r="L6" s="769"/>
    </row>
    <row r="7" spans="1:14" ht="10.5" customHeight="1" thickTop="1">
      <c r="A7" s="733"/>
      <c r="B7" s="902" t="s">
        <v>18</v>
      </c>
      <c r="C7" s="903"/>
      <c r="D7" s="734"/>
      <c r="E7" s="733"/>
      <c r="F7" s="733"/>
      <c r="G7" s="772" t="s">
        <v>18</v>
      </c>
      <c r="H7" s="733"/>
      <c r="I7" s="733"/>
      <c r="J7" s="733"/>
      <c r="K7" s="733"/>
      <c r="L7" s="733"/>
    </row>
    <row r="8" spans="1:14" ht="15.75" customHeight="1">
      <c r="A8" s="735"/>
      <c r="B8" s="904" t="s">
        <v>19</v>
      </c>
      <c r="C8" s="745"/>
      <c r="D8" s="737" t="s">
        <v>344</v>
      </c>
      <c r="E8" s="738" t="s">
        <v>14</v>
      </c>
      <c r="F8" s="738"/>
      <c r="G8" s="738" t="s">
        <v>64</v>
      </c>
      <c r="H8" s="905"/>
      <c r="I8" s="738" t="s">
        <v>39</v>
      </c>
      <c r="J8" s="735"/>
      <c r="K8" s="738" t="s">
        <v>114</v>
      </c>
      <c r="L8" s="777" t="s">
        <v>18</v>
      </c>
      <c r="N8" s="804"/>
    </row>
    <row r="9" spans="1:14">
      <c r="A9" s="735"/>
      <c r="B9" s="906" t="s">
        <v>1</v>
      </c>
      <c r="C9" s="745"/>
      <c r="D9" s="740" t="s">
        <v>347</v>
      </c>
      <c r="E9" s="907" t="s">
        <v>15</v>
      </c>
      <c r="F9" s="907"/>
      <c r="G9" s="907" t="s">
        <v>54</v>
      </c>
      <c r="H9" s="735"/>
      <c r="I9" s="907" t="s">
        <v>27</v>
      </c>
      <c r="J9" s="735"/>
      <c r="K9" s="907" t="s">
        <v>115</v>
      </c>
      <c r="L9" s="777" t="s">
        <v>18</v>
      </c>
    </row>
    <row r="10" spans="1:14" ht="10.15" customHeight="1">
      <c r="A10" s="742"/>
      <c r="B10" s="742"/>
      <c r="C10" s="742"/>
      <c r="D10" s="744"/>
      <c r="E10" s="742"/>
      <c r="F10" s="742"/>
      <c r="G10" s="742"/>
      <c r="H10" s="742"/>
      <c r="I10" s="742"/>
      <c r="J10" s="742"/>
      <c r="K10" s="742"/>
      <c r="L10" s="742"/>
    </row>
    <row r="11" spans="1:14" ht="13.5" customHeight="1">
      <c r="A11" s="745"/>
      <c r="B11" s="745"/>
      <c r="C11" s="745"/>
      <c r="D11" s="746"/>
      <c r="E11" s="745"/>
      <c r="F11" s="745"/>
      <c r="G11" s="745"/>
      <c r="H11" s="745"/>
      <c r="I11" s="745"/>
      <c r="J11" s="745"/>
      <c r="K11" s="745"/>
      <c r="L11" s="745"/>
      <c r="M11" s="769"/>
    </row>
    <row r="12" spans="1:14" ht="16.5">
      <c r="A12" s="745"/>
      <c r="B12" s="747" t="s">
        <v>2</v>
      </c>
      <c r="C12" s="745"/>
      <c r="D12" s="386">
        <v>2022</v>
      </c>
      <c r="E12" s="908">
        <v>1432</v>
      </c>
      <c r="F12" s="908"/>
      <c r="G12" s="908">
        <v>268</v>
      </c>
      <c r="H12" s="908"/>
      <c r="I12" s="908">
        <v>77</v>
      </c>
      <c r="J12" s="908"/>
      <c r="K12" s="908">
        <v>1087</v>
      </c>
      <c r="L12" s="745"/>
      <c r="M12" s="804"/>
      <c r="N12" s="804"/>
    </row>
    <row r="13" spans="1:14" ht="16.5">
      <c r="A13" s="745"/>
      <c r="B13" s="747"/>
      <c r="C13" s="745"/>
      <c r="D13" s="386">
        <v>2023</v>
      </c>
      <c r="E13" s="908">
        <v>1428</v>
      </c>
      <c r="F13" s="908"/>
      <c r="G13" s="908">
        <v>265</v>
      </c>
      <c r="H13" s="908"/>
      <c r="I13" s="908">
        <v>78</v>
      </c>
      <c r="J13" s="908"/>
      <c r="K13" s="908">
        <v>1085</v>
      </c>
      <c r="L13" s="818"/>
      <c r="M13" s="769"/>
    </row>
    <row r="14" spans="1:14" ht="16.5">
      <c r="A14" s="745"/>
      <c r="B14" s="747"/>
      <c r="C14" s="745"/>
      <c r="D14" s="386">
        <v>2024</v>
      </c>
      <c r="E14" s="908">
        <f>SUM(G14:K14)</f>
        <v>1421</v>
      </c>
      <c r="F14" s="908"/>
      <c r="G14" s="908">
        <v>266</v>
      </c>
      <c r="H14" s="908"/>
      <c r="I14" s="908">
        <v>75</v>
      </c>
      <c r="J14" s="908"/>
      <c r="K14" s="908">
        <v>1080</v>
      </c>
      <c r="L14" s="745"/>
      <c r="M14" s="769"/>
    </row>
    <row r="15" spans="1:14" ht="8.1" customHeight="1">
      <c r="A15" s="745"/>
      <c r="B15" s="747"/>
      <c r="C15" s="745"/>
      <c r="D15" s="392"/>
      <c r="E15" s="909"/>
      <c r="F15" s="909"/>
      <c r="G15" s="821"/>
      <c r="H15" s="910"/>
      <c r="I15" s="821"/>
      <c r="J15" s="911"/>
      <c r="K15" s="821"/>
      <c r="L15" s="745"/>
      <c r="M15" s="769"/>
    </row>
    <row r="16" spans="1:14">
      <c r="A16" s="745"/>
      <c r="B16" s="782" t="s">
        <v>3</v>
      </c>
      <c r="C16" s="782"/>
      <c r="D16" s="392">
        <v>2022</v>
      </c>
      <c r="E16" s="909">
        <f>SUM(G16:K16)</f>
        <v>100</v>
      </c>
      <c r="F16" s="909"/>
      <c r="G16" s="821">
        <v>22</v>
      </c>
      <c r="H16" s="910"/>
      <c r="I16" s="912" t="s">
        <v>45</v>
      </c>
      <c r="J16" s="821"/>
      <c r="K16" s="821">
        <v>78</v>
      </c>
      <c r="L16" s="745"/>
    </row>
    <row r="17" spans="1:12">
      <c r="A17" s="745"/>
      <c r="B17" s="782"/>
      <c r="C17" s="782"/>
      <c r="D17" s="392">
        <v>2023</v>
      </c>
      <c r="E17" s="909">
        <f t="shared" ref="E17" si="0">SUM(G17:K17)</f>
        <v>101</v>
      </c>
      <c r="F17" s="909"/>
      <c r="G17" s="821">
        <v>22</v>
      </c>
      <c r="H17" s="910"/>
      <c r="I17" s="912" t="s">
        <v>45</v>
      </c>
      <c r="J17" s="821"/>
      <c r="K17" s="821">
        <v>79</v>
      </c>
      <c r="L17" s="745"/>
    </row>
    <row r="18" spans="1:12">
      <c r="A18" s="745"/>
      <c r="B18" s="782"/>
      <c r="C18" s="782"/>
      <c r="D18" s="392">
        <v>2024</v>
      </c>
      <c r="E18" s="909">
        <f>SUM(G18:K18)</f>
        <v>99</v>
      </c>
      <c r="F18" s="909"/>
      <c r="G18" s="821">
        <v>22</v>
      </c>
      <c r="H18" s="910"/>
      <c r="I18" s="912" t="s">
        <v>45</v>
      </c>
      <c r="J18" s="821"/>
      <c r="K18" s="821">
        <v>77</v>
      </c>
      <c r="L18" s="745"/>
    </row>
    <row r="19" spans="1:12" ht="8.1" customHeight="1">
      <c r="A19" s="745"/>
      <c r="B19" s="782"/>
      <c r="C19" s="782"/>
      <c r="D19" s="392"/>
      <c r="E19" s="909"/>
      <c r="F19" s="909"/>
      <c r="G19" s="821"/>
      <c r="H19" s="910"/>
      <c r="I19" s="912"/>
      <c r="J19" s="821"/>
      <c r="K19" s="821"/>
      <c r="L19" s="745"/>
    </row>
    <row r="20" spans="1:12">
      <c r="A20" s="745"/>
      <c r="B20" s="782" t="s">
        <v>37</v>
      </c>
      <c r="C20" s="782"/>
      <c r="D20" s="392">
        <v>2022</v>
      </c>
      <c r="E20" s="909">
        <f>SUM(G20:K20)</f>
        <v>110</v>
      </c>
      <c r="F20" s="909"/>
      <c r="G20" s="821">
        <v>13</v>
      </c>
      <c r="H20" s="910"/>
      <c r="I20" s="912">
        <v>5</v>
      </c>
      <c r="J20" s="821"/>
      <c r="K20" s="821">
        <v>92</v>
      </c>
      <c r="L20" s="745"/>
    </row>
    <row r="21" spans="1:12">
      <c r="A21" s="745"/>
      <c r="B21" s="782"/>
      <c r="C21" s="782"/>
      <c r="D21" s="392">
        <v>2023</v>
      </c>
      <c r="E21" s="909">
        <f>SUM(G21:K21)</f>
        <v>110</v>
      </c>
      <c r="F21" s="909"/>
      <c r="G21" s="821">
        <v>13</v>
      </c>
      <c r="H21" s="910"/>
      <c r="I21" s="912">
        <v>5</v>
      </c>
      <c r="J21" s="821"/>
      <c r="K21" s="821">
        <v>92</v>
      </c>
      <c r="L21" s="745"/>
    </row>
    <row r="22" spans="1:12">
      <c r="A22" s="745"/>
      <c r="B22" s="782"/>
      <c r="C22" s="782"/>
      <c r="D22" s="392">
        <v>2024</v>
      </c>
      <c r="E22" s="909">
        <f>SUM(G22:K22)</f>
        <v>110</v>
      </c>
      <c r="F22" s="909"/>
      <c r="G22" s="821">
        <v>13</v>
      </c>
      <c r="H22" s="910"/>
      <c r="I22" s="912">
        <v>5</v>
      </c>
      <c r="J22" s="821"/>
      <c r="K22" s="821">
        <v>92</v>
      </c>
      <c r="L22" s="745"/>
    </row>
    <row r="23" spans="1:12" ht="8.1" customHeight="1">
      <c r="A23" s="745"/>
      <c r="B23" s="782"/>
      <c r="C23" s="782"/>
      <c r="D23" s="392"/>
      <c r="E23" s="909"/>
      <c r="F23" s="909"/>
      <c r="G23" s="821"/>
      <c r="H23" s="910"/>
      <c r="I23" s="912"/>
      <c r="J23" s="821"/>
      <c r="K23" s="821"/>
      <c r="L23" s="745"/>
    </row>
    <row r="24" spans="1:12">
      <c r="A24" s="745"/>
      <c r="B24" s="782" t="s">
        <v>4</v>
      </c>
      <c r="C24" s="782"/>
      <c r="D24" s="392">
        <v>2022</v>
      </c>
      <c r="E24" s="909">
        <f>SUM(G24:K24)</f>
        <v>48</v>
      </c>
      <c r="F24" s="909"/>
      <c r="G24" s="821">
        <v>9</v>
      </c>
      <c r="H24" s="910"/>
      <c r="I24" s="912">
        <v>2</v>
      </c>
      <c r="J24" s="821"/>
      <c r="K24" s="821">
        <v>37</v>
      </c>
      <c r="L24" s="745"/>
    </row>
    <row r="25" spans="1:12">
      <c r="A25" s="745"/>
      <c r="B25" s="782"/>
      <c r="C25" s="782"/>
      <c r="D25" s="392">
        <v>2023</v>
      </c>
      <c r="E25" s="909">
        <f t="shared" ref="E25" si="1">SUM(G25:K25)</f>
        <v>48</v>
      </c>
      <c r="F25" s="909"/>
      <c r="G25" s="821">
        <v>9</v>
      </c>
      <c r="H25" s="910"/>
      <c r="I25" s="912">
        <v>2</v>
      </c>
      <c r="J25" s="821"/>
      <c r="K25" s="821">
        <v>37</v>
      </c>
      <c r="L25" s="745"/>
    </row>
    <row r="26" spans="1:12">
      <c r="A26" s="745"/>
      <c r="B26" s="782"/>
      <c r="C26" s="782"/>
      <c r="D26" s="392">
        <v>2024</v>
      </c>
      <c r="E26" s="909">
        <f>SUM(G26:K26)</f>
        <v>48</v>
      </c>
      <c r="F26" s="909"/>
      <c r="G26" s="821">
        <v>9</v>
      </c>
      <c r="H26" s="910"/>
      <c r="I26" s="912">
        <v>2</v>
      </c>
      <c r="J26" s="821"/>
      <c r="K26" s="821">
        <v>37</v>
      </c>
      <c r="L26" s="745"/>
    </row>
    <row r="27" spans="1:12" ht="8.1" customHeight="1">
      <c r="A27" s="745"/>
      <c r="B27" s="782"/>
      <c r="C27" s="782"/>
      <c r="D27" s="392"/>
      <c r="E27" s="909"/>
      <c r="F27" s="909"/>
      <c r="G27" s="821"/>
      <c r="H27" s="910"/>
      <c r="I27" s="912"/>
      <c r="J27" s="821"/>
      <c r="K27" s="821"/>
      <c r="L27" s="745"/>
    </row>
    <row r="28" spans="1:12">
      <c r="A28" s="745"/>
      <c r="B28" s="782" t="s">
        <v>49</v>
      </c>
      <c r="C28" s="782"/>
      <c r="D28" s="392">
        <v>2022</v>
      </c>
      <c r="E28" s="909">
        <f>SUM(G28:K28)</f>
        <v>67</v>
      </c>
      <c r="F28" s="909"/>
      <c r="G28" s="821">
        <v>9</v>
      </c>
      <c r="H28" s="910"/>
      <c r="I28" s="912">
        <v>4</v>
      </c>
      <c r="J28" s="821"/>
      <c r="K28" s="821">
        <v>54</v>
      </c>
      <c r="L28" s="745"/>
    </row>
    <row r="29" spans="1:12">
      <c r="A29" s="745"/>
      <c r="B29" s="782"/>
      <c r="C29" s="782"/>
      <c r="D29" s="392">
        <v>2023</v>
      </c>
      <c r="E29" s="909">
        <f t="shared" ref="E29" si="2">SUM(G29:K29)</f>
        <v>67</v>
      </c>
      <c r="F29" s="909"/>
      <c r="G29" s="821">
        <v>9</v>
      </c>
      <c r="H29" s="910"/>
      <c r="I29" s="912">
        <v>4</v>
      </c>
      <c r="J29" s="821"/>
      <c r="K29" s="821">
        <v>54</v>
      </c>
      <c r="L29" s="745"/>
    </row>
    <row r="30" spans="1:12">
      <c r="A30" s="745"/>
      <c r="B30" s="782"/>
      <c r="C30" s="782"/>
      <c r="D30" s="392">
        <v>2024</v>
      </c>
      <c r="E30" s="909">
        <f>SUM(G30:K30)</f>
        <v>67</v>
      </c>
      <c r="F30" s="909"/>
      <c r="G30" s="821">
        <v>9</v>
      </c>
      <c r="H30" s="910"/>
      <c r="I30" s="912">
        <v>4</v>
      </c>
      <c r="J30" s="821"/>
      <c r="K30" s="821">
        <v>54</v>
      </c>
      <c r="L30" s="745"/>
    </row>
    <row r="31" spans="1:12" ht="8.1" customHeight="1">
      <c r="A31" s="745"/>
      <c r="B31" s="782"/>
      <c r="C31" s="782"/>
      <c r="D31" s="392"/>
      <c r="E31" s="909"/>
      <c r="F31" s="909"/>
      <c r="G31" s="821"/>
      <c r="H31" s="910"/>
      <c r="I31" s="912"/>
      <c r="J31" s="821"/>
      <c r="K31" s="821"/>
      <c r="L31" s="745"/>
    </row>
    <row r="32" spans="1:12">
      <c r="A32" s="745"/>
      <c r="B32" s="782" t="s">
        <v>6</v>
      </c>
      <c r="C32" s="782"/>
      <c r="D32" s="392">
        <v>2022</v>
      </c>
      <c r="E32" s="909">
        <f>SUM(G32:K32)</f>
        <v>85</v>
      </c>
      <c r="F32" s="909"/>
      <c r="G32" s="821">
        <v>10</v>
      </c>
      <c r="H32" s="910"/>
      <c r="I32" s="912">
        <v>1</v>
      </c>
      <c r="J32" s="821"/>
      <c r="K32" s="821">
        <v>74</v>
      </c>
      <c r="L32" s="745"/>
    </row>
    <row r="33" spans="1:12">
      <c r="A33" s="745"/>
      <c r="B33" s="782"/>
      <c r="C33" s="782"/>
      <c r="D33" s="392">
        <v>2023</v>
      </c>
      <c r="E33" s="909">
        <f t="shared" ref="E33" si="3">SUM(G33:K33)</f>
        <v>85</v>
      </c>
      <c r="F33" s="909"/>
      <c r="G33" s="821">
        <v>10</v>
      </c>
      <c r="H33" s="910"/>
      <c r="I33" s="912">
        <v>1</v>
      </c>
      <c r="J33" s="821"/>
      <c r="K33" s="821">
        <v>74</v>
      </c>
      <c r="L33" s="745"/>
    </row>
    <row r="34" spans="1:12">
      <c r="A34" s="745"/>
      <c r="B34" s="782"/>
      <c r="C34" s="782"/>
      <c r="D34" s="392">
        <v>2024</v>
      </c>
      <c r="E34" s="909">
        <v>83</v>
      </c>
      <c r="F34" s="909"/>
      <c r="G34" s="821">
        <v>10</v>
      </c>
      <c r="H34" s="910"/>
      <c r="I34" s="912">
        <v>1</v>
      </c>
      <c r="J34" s="821"/>
      <c r="K34" s="821">
        <v>72</v>
      </c>
      <c r="L34" s="745"/>
    </row>
    <row r="35" spans="1:12" ht="8.1" customHeight="1">
      <c r="A35" s="745"/>
      <c r="B35" s="782"/>
      <c r="C35" s="782"/>
      <c r="D35" s="392"/>
      <c r="E35" s="909"/>
      <c r="F35" s="909"/>
      <c r="G35" s="821"/>
      <c r="H35" s="910"/>
      <c r="I35" s="912"/>
      <c r="J35" s="821"/>
      <c r="K35" s="821"/>
      <c r="L35" s="745"/>
    </row>
    <row r="36" spans="1:12">
      <c r="A36" s="745"/>
      <c r="B36" s="782" t="s">
        <v>7</v>
      </c>
      <c r="C36" s="782"/>
      <c r="D36" s="392">
        <v>2022</v>
      </c>
      <c r="E36" s="909">
        <f>SUM(G36:K36)</f>
        <v>78</v>
      </c>
      <c r="F36" s="909"/>
      <c r="G36" s="821">
        <v>13</v>
      </c>
      <c r="H36" s="910"/>
      <c r="I36" s="912">
        <v>4</v>
      </c>
      <c r="J36" s="821"/>
      <c r="K36" s="821">
        <v>61</v>
      </c>
      <c r="L36" s="745"/>
    </row>
    <row r="37" spans="1:12">
      <c r="A37" s="745"/>
      <c r="B37" s="782"/>
      <c r="C37" s="782"/>
      <c r="D37" s="392">
        <v>2023</v>
      </c>
      <c r="E37" s="909">
        <f t="shared" ref="E37" si="4">SUM(G37:K37)</f>
        <v>79</v>
      </c>
      <c r="F37" s="909"/>
      <c r="G37" s="821">
        <v>13</v>
      </c>
      <c r="H37" s="910"/>
      <c r="I37" s="912">
        <v>5</v>
      </c>
      <c r="J37" s="821"/>
      <c r="K37" s="821">
        <v>61</v>
      </c>
      <c r="L37" s="745"/>
    </row>
    <row r="38" spans="1:12">
      <c r="A38" s="745"/>
      <c r="B38" s="782"/>
      <c r="C38" s="782"/>
      <c r="D38" s="392">
        <v>2024</v>
      </c>
      <c r="E38" s="909">
        <f>SUM(G38:K38)</f>
        <v>79</v>
      </c>
      <c r="F38" s="909"/>
      <c r="G38" s="821">
        <v>13</v>
      </c>
      <c r="H38" s="910"/>
      <c r="I38" s="912">
        <v>5</v>
      </c>
      <c r="J38" s="821"/>
      <c r="K38" s="821">
        <v>61</v>
      </c>
      <c r="L38" s="745"/>
    </row>
    <row r="39" spans="1:12" ht="8.1" customHeight="1">
      <c r="A39" s="745"/>
      <c r="B39" s="782"/>
      <c r="C39" s="782"/>
      <c r="D39" s="392"/>
      <c r="E39" s="909"/>
      <c r="F39" s="909"/>
      <c r="G39" s="821"/>
      <c r="H39" s="910"/>
      <c r="I39" s="912"/>
      <c r="J39" s="821"/>
      <c r="K39" s="821"/>
      <c r="L39" s="745"/>
    </row>
    <row r="40" spans="1:12">
      <c r="A40" s="745"/>
      <c r="B40" s="782" t="s">
        <v>8</v>
      </c>
      <c r="C40" s="782"/>
      <c r="D40" s="392">
        <v>2022</v>
      </c>
      <c r="E40" s="909">
        <f>SUM(G40:K40)</f>
        <v>113</v>
      </c>
      <c r="F40" s="909"/>
      <c r="G40" s="821">
        <v>23</v>
      </c>
      <c r="H40" s="910"/>
      <c r="I40" s="912">
        <v>5</v>
      </c>
      <c r="J40" s="821"/>
      <c r="K40" s="821">
        <v>85</v>
      </c>
      <c r="L40" s="745"/>
    </row>
    <row r="41" spans="1:12">
      <c r="A41" s="745"/>
      <c r="B41" s="782"/>
      <c r="C41" s="782"/>
      <c r="D41" s="392">
        <v>2023</v>
      </c>
      <c r="E41" s="909">
        <f>SUM(G41:K41)</f>
        <v>111</v>
      </c>
      <c r="F41" s="909"/>
      <c r="G41" s="821">
        <v>21</v>
      </c>
      <c r="H41" s="910"/>
      <c r="I41" s="912">
        <v>5</v>
      </c>
      <c r="J41" s="821"/>
      <c r="K41" s="821">
        <v>85</v>
      </c>
      <c r="L41" s="745"/>
    </row>
    <row r="42" spans="1:12">
      <c r="A42" s="745"/>
      <c r="B42" s="782"/>
      <c r="C42" s="782"/>
      <c r="D42" s="392">
        <v>2024</v>
      </c>
      <c r="E42" s="909">
        <f>SUM(G42:K42)</f>
        <v>103</v>
      </c>
      <c r="F42" s="909"/>
      <c r="G42" s="821">
        <v>17</v>
      </c>
      <c r="H42" s="910"/>
      <c r="I42" s="912">
        <v>4</v>
      </c>
      <c r="J42" s="821"/>
      <c r="K42" s="821">
        <v>82</v>
      </c>
      <c r="L42" s="745"/>
    </row>
    <row r="43" spans="1:12" ht="8.1" customHeight="1">
      <c r="A43" s="745"/>
      <c r="B43" s="782"/>
      <c r="C43" s="782"/>
      <c r="D43" s="392"/>
      <c r="E43" s="909"/>
      <c r="F43" s="909"/>
      <c r="G43" s="821"/>
      <c r="H43" s="910"/>
      <c r="I43" s="912"/>
      <c r="J43" s="821"/>
      <c r="K43" s="821"/>
      <c r="L43" s="745"/>
    </row>
    <row r="44" spans="1:12">
      <c r="A44" s="745"/>
      <c r="B44" s="782" t="s">
        <v>36</v>
      </c>
      <c r="C44" s="782"/>
      <c r="D44" s="392">
        <v>2022</v>
      </c>
      <c r="E44" s="909">
        <f>SUM(G44:K44)</f>
        <v>45</v>
      </c>
      <c r="F44" s="909"/>
      <c r="G44" s="821">
        <v>6</v>
      </c>
      <c r="H44" s="910"/>
      <c r="I44" s="912">
        <v>3</v>
      </c>
      <c r="J44" s="821"/>
      <c r="K44" s="821">
        <v>36</v>
      </c>
      <c r="L44" s="745"/>
    </row>
    <row r="45" spans="1:12">
      <c r="A45" s="745"/>
      <c r="B45" s="782"/>
      <c r="C45" s="782"/>
      <c r="D45" s="392">
        <v>2023</v>
      </c>
      <c r="E45" s="909">
        <f t="shared" ref="E45" si="5">SUM(G45:K45)</f>
        <v>44</v>
      </c>
      <c r="F45" s="909"/>
      <c r="G45" s="821">
        <v>6</v>
      </c>
      <c r="H45" s="910"/>
      <c r="I45" s="912">
        <v>3</v>
      </c>
      <c r="J45" s="821"/>
      <c r="K45" s="821">
        <v>35</v>
      </c>
      <c r="L45" s="745"/>
    </row>
    <row r="46" spans="1:12">
      <c r="A46" s="745"/>
      <c r="B46" s="782"/>
      <c r="C46" s="782"/>
      <c r="D46" s="392">
        <v>2024</v>
      </c>
      <c r="E46" s="909">
        <f>SUM(G46:K46)</f>
        <v>44</v>
      </c>
      <c r="F46" s="909"/>
      <c r="G46" s="821">
        <v>6</v>
      </c>
      <c r="H46" s="910"/>
      <c r="I46" s="912">
        <v>3</v>
      </c>
      <c r="J46" s="821"/>
      <c r="K46" s="821">
        <v>35</v>
      </c>
      <c r="L46" s="745"/>
    </row>
    <row r="47" spans="1:12" ht="8.1" customHeight="1">
      <c r="A47" s="745"/>
      <c r="B47" s="782"/>
      <c r="C47" s="782"/>
      <c r="D47" s="392"/>
      <c r="E47" s="909"/>
      <c r="F47" s="909"/>
      <c r="G47" s="821"/>
      <c r="H47" s="910"/>
      <c r="I47" s="912"/>
      <c r="J47" s="821"/>
      <c r="K47" s="821"/>
      <c r="L47" s="745"/>
    </row>
    <row r="48" spans="1:12">
      <c r="A48" s="745"/>
      <c r="B48" s="782" t="s">
        <v>9</v>
      </c>
      <c r="C48" s="782"/>
      <c r="D48" s="392">
        <v>2022</v>
      </c>
      <c r="E48" s="909">
        <f>SUM(G48:K48)</f>
        <v>99</v>
      </c>
      <c r="F48" s="909"/>
      <c r="G48" s="821">
        <v>11</v>
      </c>
      <c r="H48" s="910"/>
      <c r="I48" s="912">
        <v>10</v>
      </c>
      <c r="J48" s="821"/>
      <c r="K48" s="821">
        <v>78</v>
      </c>
      <c r="L48" s="745"/>
    </row>
    <row r="49" spans="1:12">
      <c r="A49" s="745"/>
      <c r="B49" s="782"/>
      <c r="C49" s="782"/>
      <c r="D49" s="392">
        <v>2023</v>
      </c>
      <c r="E49" s="909">
        <f t="shared" ref="E49" si="6">SUM(G49:K49)</f>
        <v>100</v>
      </c>
      <c r="F49" s="909"/>
      <c r="G49" s="821">
        <v>11</v>
      </c>
      <c r="H49" s="910"/>
      <c r="I49" s="912">
        <v>11</v>
      </c>
      <c r="J49" s="821"/>
      <c r="K49" s="821">
        <v>78</v>
      </c>
      <c r="L49" s="745"/>
    </row>
    <row r="50" spans="1:12">
      <c r="A50" s="745"/>
      <c r="B50" s="782"/>
      <c r="C50" s="782"/>
      <c r="D50" s="392">
        <v>2024</v>
      </c>
      <c r="E50" s="909">
        <f>SUM(G50:K50)</f>
        <v>101</v>
      </c>
      <c r="F50" s="909"/>
      <c r="G50" s="821">
        <v>11</v>
      </c>
      <c r="H50" s="910"/>
      <c r="I50" s="912">
        <v>11</v>
      </c>
      <c r="J50" s="821"/>
      <c r="K50" s="821">
        <v>79</v>
      </c>
      <c r="L50" s="745"/>
    </row>
    <row r="51" spans="1:12" ht="8.1" customHeight="1">
      <c r="A51" s="745"/>
      <c r="B51" s="782"/>
      <c r="C51" s="782"/>
      <c r="D51" s="392"/>
      <c r="E51" s="909"/>
      <c r="F51" s="909"/>
      <c r="G51" s="821"/>
      <c r="H51" s="910"/>
      <c r="I51" s="912"/>
      <c r="J51" s="821"/>
      <c r="K51" s="821"/>
      <c r="L51" s="745"/>
    </row>
    <row r="52" spans="1:12">
      <c r="A52" s="745"/>
      <c r="B52" s="782" t="s">
        <v>10</v>
      </c>
      <c r="C52" s="782"/>
      <c r="D52" s="392">
        <v>2022</v>
      </c>
      <c r="E52" s="909">
        <f>SUM(G52:K52)</f>
        <v>161</v>
      </c>
      <c r="F52" s="909"/>
      <c r="G52" s="821">
        <v>26</v>
      </c>
      <c r="H52" s="910"/>
      <c r="I52" s="912">
        <v>10</v>
      </c>
      <c r="J52" s="821"/>
      <c r="K52" s="821">
        <v>125</v>
      </c>
      <c r="L52" s="913"/>
    </row>
    <row r="53" spans="1:12">
      <c r="A53" s="745"/>
      <c r="B53" s="782"/>
      <c r="C53" s="782"/>
      <c r="D53" s="392">
        <v>2023</v>
      </c>
      <c r="E53" s="909">
        <f>SUM(G53:K53)</f>
        <v>165</v>
      </c>
      <c r="F53" s="909"/>
      <c r="G53" s="821">
        <v>26</v>
      </c>
      <c r="H53" s="910"/>
      <c r="I53" s="912">
        <v>16</v>
      </c>
      <c r="J53" s="821"/>
      <c r="K53" s="821">
        <v>123</v>
      </c>
      <c r="L53" s="913"/>
    </row>
    <row r="54" spans="1:12">
      <c r="A54" s="745"/>
      <c r="B54" s="782"/>
      <c r="C54" s="782"/>
      <c r="D54" s="392">
        <v>2024</v>
      </c>
      <c r="E54" s="909">
        <f>SUM(G54:K54)</f>
        <v>170</v>
      </c>
      <c r="F54" s="909"/>
      <c r="G54" s="821">
        <v>30</v>
      </c>
      <c r="H54" s="910"/>
      <c r="I54" s="912">
        <v>16</v>
      </c>
      <c r="J54" s="821"/>
      <c r="K54" s="821">
        <v>124</v>
      </c>
      <c r="L54" s="913"/>
    </row>
    <row r="55" spans="1:12" ht="8.1" customHeight="1">
      <c r="A55" s="745"/>
      <c r="B55" s="782"/>
      <c r="C55" s="782"/>
      <c r="D55" s="392"/>
      <c r="E55" s="909"/>
      <c r="F55" s="909"/>
      <c r="G55" s="821"/>
      <c r="H55" s="910"/>
      <c r="I55" s="912"/>
      <c r="J55" s="821"/>
      <c r="K55" s="821"/>
      <c r="L55" s="913"/>
    </row>
    <row r="56" spans="1:12">
      <c r="A56" s="745"/>
      <c r="B56" s="782" t="s">
        <v>11</v>
      </c>
      <c r="C56" s="782"/>
      <c r="D56" s="392">
        <v>2022</v>
      </c>
      <c r="E56" s="909">
        <f>SUM(G56:K56)</f>
        <v>275</v>
      </c>
      <c r="F56" s="909"/>
      <c r="G56" s="821">
        <v>53</v>
      </c>
      <c r="H56" s="910"/>
      <c r="I56" s="912">
        <v>7</v>
      </c>
      <c r="J56" s="821"/>
      <c r="K56" s="821">
        <v>215</v>
      </c>
      <c r="L56" s="745"/>
    </row>
    <row r="57" spans="1:12">
      <c r="A57" s="745"/>
      <c r="B57" s="782"/>
      <c r="C57" s="782"/>
      <c r="D57" s="392">
        <v>2023</v>
      </c>
      <c r="E57" s="909">
        <f t="shared" ref="E57" si="7">SUM(G57:K57)</f>
        <v>275</v>
      </c>
      <c r="F57" s="909"/>
      <c r="G57" s="821">
        <v>53</v>
      </c>
      <c r="H57" s="910"/>
      <c r="I57" s="912">
        <v>7</v>
      </c>
      <c r="J57" s="821"/>
      <c r="K57" s="821">
        <v>215</v>
      </c>
      <c r="L57" s="745"/>
    </row>
    <row r="58" spans="1:12">
      <c r="A58" s="745"/>
      <c r="B58" s="782"/>
      <c r="C58" s="782"/>
      <c r="D58" s="392">
        <v>2024</v>
      </c>
      <c r="E58" s="909">
        <f>SUM(G58:K58)</f>
        <v>273</v>
      </c>
      <c r="F58" s="909"/>
      <c r="G58" s="821">
        <v>53</v>
      </c>
      <c r="H58" s="910"/>
      <c r="I58" s="912">
        <v>7</v>
      </c>
      <c r="J58" s="821"/>
      <c r="K58" s="821">
        <v>213</v>
      </c>
      <c r="L58" s="745"/>
    </row>
    <row r="59" spans="1:12" ht="8.1" customHeight="1">
      <c r="A59" s="745"/>
      <c r="B59" s="782"/>
      <c r="C59" s="782"/>
      <c r="D59" s="392"/>
      <c r="E59" s="909"/>
      <c r="F59" s="909"/>
      <c r="G59" s="821"/>
      <c r="H59" s="910"/>
      <c r="I59" s="912"/>
      <c r="J59" s="821"/>
      <c r="K59" s="821"/>
      <c r="L59" s="745"/>
    </row>
    <row r="60" spans="1:12">
      <c r="A60" s="745"/>
      <c r="B60" s="782" t="s">
        <v>12</v>
      </c>
      <c r="C60" s="782"/>
      <c r="D60" s="392">
        <v>2022</v>
      </c>
      <c r="E60" s="909">
        <f>SUM(G60:K60)</f>
        <v>118</v>
      </c>
      <c r="F60" s="909"/>
      <c r="G60" s="821">
        <v>36</v>
      </c>
      <c r="H60" s="910"/>
      <c r="I60" s="912">
        <v>11</v>
      </c>
      <c r="J60" s="821"/>
      <c r="K60" s="821">
        <v>71</v>
      </c>
      <c r="L60" s="745"/>
    </row>
    <row r="61" spans="1:12">
      <c r="A61" s="745"/>
      <c r="B61" s="782"/>
      <c r="C61" s="782"/>
      <c r="D61" s="392">
        <v>2023</v>
      </c>
      <c r="E61" s="909">
        <f t="shared" ref="E61:E62" si="8">SUM(G61:K61)</f>
        <v>102</v>
      </c>
      <c r="F61" s="909"/>
      <c r="G61" s="821">
        <v>24</v>
      </c>
      <c r="H61" s="910"/>
      <c r="I61" s="912">
        <v>7</v>
      </c>
      <c r="J61" s="821"/>
      <c r="K61" s="821">
        <v>71</v>
      </c>
      <c r="L61" s="745"/>
    </row>
    <row r="62" spans="1:12">
      <c r="A62" s="745"/>
      <c r="B62" s="782"/>
      <c r="C62" s="782"/>
      <c r="D62" s="392">
        <v>2024</v>
      </c>
      <c r="E62" s="909">
        <f t="shared" si="8"/>
        <v>120</v>
      </c>
      <c r="F62" s="909"/>
      <c r="G62" s="821">
        <v>36</v>
      </c>
      <c r="H62" s="910"/>
      <c r="I62" s="912">
        <v>11</v>
      </c>
      <c r="J62" s="821"/>
      <c r="K62" s="821">
        <v>73</v>
      </c>
      <c r="L62" s="745"/>
    </row>
    <row r="63" spans="1:12" ht="8.1" customHeight="1">
      <c r="A63" s="745"/>
      <c r="B63" s="782"/>
      <c r="C63" s="782"/>
      <c r="D63" s="392"/>
      <c r="E63" s="909"/>
      <c r="F63" s="909"/>
      <c r="G63" s="821"/>
      <c r="H63" s="910"/>
      <c r="I63" s="912"/>
      <c r="J63" s="821"/>
      <c r="K63" s="821"/>
      <c r="L63" s="745"/>
    </row>
    <row r="64" spans="1:12">
      <c r="A64" s="745"/>
      <c r="B64" s="782" t="s">
        <v>13</v>
      </c>
      <c r="C64" s="782"/>
      <c r="D64" s="392">
        <v>2022</v>
      </c>
      <c r="E64" s="909">
        <f>SUM(G64:K64)</f>
        <v>90</v>
      </c>
      <c r="F64" s="909"/>
      <c r="G64" s="821">
        <v>9</v>
      </c>
      <c r="H64" s="910"/>
      <c r="I64" s="912">
        <v>3</v>
      </c>
      <c r="J64" s="821"/>
      <c r="K64" s="821">
        <v>78</v>
      </c>
      <c r="L64" s="745"/>
    </row>
    <row r="65" spans="1:13">
      <c r="A65" s="745"/>
      <c r="B65" s="782"/>
      <c r="C65" s="782"/>
      <c r="D65" s="392">
        <v>2023</v>
      </c>
      <c r="E65" s="909">
        <f t="shared" ref="E65:E66" si="9">SUM(G65:K65)</f>
        <v>91</v>
      </c>
      <c r="F65" s="909"/>
      <c r="G65" s="821">
        <v>9</v>
      </c>
      <c r="H65" s="910"/>
      <c r="I65" s="912">
        <v>4</v>
      </c>
      <c r="J65" s="821"/>
      <c r="K65" s="821">
        <v>78</v>
      </c>
      <c r="L65" s="745"/>
    </row>
    <row r="66" spans="1:13">
      <c r="A66" s="745"/>
      <c r="B66" s="782"/>
      <c r="C66" s="782"/>
      <c r="D66" s="392">
        <v>2024</v>
      </c>
      <c r="E66" s="909">
        <f t="shared" si="9"/>
        <v>91</v>
      </c>
      <c r="F66" s="909"/>
      <c r="G66" s="821">
        <v>9</v>
      </c>
      <c r="H66" s="910"/>
      <c r="I66" s="912">
        <v>4</v>
      </c>
      <c r="J66" s="821"/>
      <c r="K66" s="821">
        <v>78</v>
      </c>
      <c r="L66" s="745"/>
    </row>
    <row r="67" spans="1:13" ht="8.1" customHeight="1">
      <c r="A67" s="745"/>
      <c r="B67" s="782"/>
      <c r="C67" s="782"/>
      <c r="D67" s="392"/>
      <c r="E67" s="909"/>
      <c r="F67" s="909"/>
      <c r="G67" s="821"/>
      <c r="H67" s="910"/>
      <c r="I67" s="912"/>
      <c r="J67" s="821"/>
      <c r="K67" s="821"/>
      <c r="L67" s="745"/>
    </row>
    <row r="68" spans="1:13">
      <c r="A68" s="745"/>
      <c r="B68" s="782" t="s">
        <v>494</v>
      </c>
      <c r="C68" s="782"/>
      <c r="D68" s="392">
        <v>2022</v>
      </c>
      <c r="E68" s="909">
        <f>SUM(G68:K68)</f>
        <v>21</v>
      </c>
      <c r="F68" s="909"/>
      <c r="G68" s="821">
        <v>17</v>
      </c>
      <c r="H68" s="910"/>
      <c r="I68" s="912">
        <v>4</v>
      </c>
      <c r="J68" s="821"/>
      <c r="K68" s="912" t="s">
        <v>45</v>
      </c>
      <c r="L68" s="913"/>
    </row>
    <row r="69" spans="1:13">
      <c r="A69" s="745"/>
      <c r="B69" s="782"/>
      <c r="C69" s="782"/>
      <c r="D69" s="392">
        <v>2023</v>
      </c>
      <c r="E69" s="909">
        <f t="shared" ref="E69:E70" si="10">SUM(G69:K69)</f>
        <v>21</v>
      </c>
      <c r="F69" s="909"/>
      <c r="G69" s="821">
        <v>17</v>
      </c>
      <c r="H69" s="910"/>
      <c r="I69" s="912">
        <v>4</v>
      </c>
      <c r="J69" s="821"/>
      <c r="K69" s="912" t="s">
        <v>45</v>
      </c>
      <c r="L69" s="913"/>
    </row>
    <row r="70" spans="1:13">
      <c r="A70" s="745"/>
      <c r="B70" s="782"/>
      <c r="C70" s="782"/>
      <c r="D70" s="392">
        <v>2024</v>
      </c>
      <c r="E70" s="909">
        <f t="shared" si="10"/>
        <v>19</v>
      </c>
      <c r="F70" s="909"/>
      <c r="G70" s="821">
        <v>17</v>
      </c>
      <c r="H70" s="910"/>
      <c r="I70" s="912">
        <v>2</v>
      </c>
      <c r="J70" s="821"/>
      <c r="K70" s="912" t="s">
        <v>45</v>
      </c>
      <c r="L70" s="913"/>
    </row>
    <row r="71" spans="1:13" ht="8.1" customHeight="1">
      <c r="A71" s="745"/>
      <c r="B71" s="782"/>
      <c r="C71" s="782"/>
      <c r="D71" s="392"/>
      <c r="E71" s="909"/>
      <c r="F71" s="909"/>
      <c r="G71" s="821"/>
      <c r="H71" s="910"/>
      <c r="I71" s="912"/>
      <c r="J71" s="821"/>
      <c r="K71" s="821"/>
      <c r="L71" s="913"/>
    </row>
    <row r="72" spans="1:13">
      <c r="A72" s="745"/>
      <c r="B72" s="782" t="s">
        <v>56</v>
      </c>
      <c r="C72" s="782"/>
      <c r="D72" s="392">
        <v>2022</v>
      </c>
      <c r="E72" s="909">
        <f>SUM(G72:K72)</f>
        <v>4</v>
      </c>
      <c r="F72" s="909"/>
      <c r="G72" s="821">
        <v>1</v>
      </c>
      <c r="H72" s="910"/>
      <c r="I72" s="912" t="s">
        <v>45</v>
      </c>
      <c r="J72" s="821"/>
      <c r="K72" s="821">
        <v>3</v>
      </c>
      <c r="L72" s="745"/>
    </row>
    <row r="73" spans="1:13">
      <c r="A73" s="745"/>
      <c r="B73" s="782"/>
      <c r="C73" s="782"/>
      <c r="D73" s="392">
        <v>2023</v>
      </c>
      <c r="E73" s="909">
        <f t="shared" ref="E73:E74" si="11">SUM(G73:K73)</f>
        <v>4</v>
      </c>
      <c r="F73" s="909"/>
      <c r="G73" s="821">
        <v>1</v>
      </c>
      <c r="H73" s="910"/>
      <c r="I73" s="912" t="s">
        <v>45</v>
      </c>
      <c r="J73" s="821"/>
      <c r="K73" s="821">
        <v>3</v>
      </c>
      <c r="L73" s="745"/>
    </row>
    <row r="74" spans="1:13">
      <c r="A74" s="745"/>
      <c r="B74" s="782"/>
      <c r="C74" s="782"/>
      <c r="D74" s="392">
        <v>2024</v>
      </c>
      <c r="E74" s="909">
        <f t="shared" si="11"/>
        <v>4</v>
      </c>
      <c r="F74" s="909"/>
      <c r="G74" s="821">
        <v>1</v>
      </c>
      <c r="H74" s="910"/>
      <c r="I74" s="912" t="s">
        <v>45</v>
      </c>
      <c r="J74" s="821"/>
      <c r="K74" s="821">
        <v>3</v>
      </c>
      <c r="L74" s="745"/>
    </row>
    <row r="75" spans="1:13" ht="8.1" customHeight="1">
      <c r="A75" s="745"/>
      <c r="B75" s="782"/>
      <c r="C75" s="782"/>
      <c r="D75" s="392"/>
      <c r="E75" s="909"/>
      <c r="F75" s="909"/>
      <c r="G75" s="821"/>
      <c r="H75" s="910"/>
      <c r="I75" s="912"/>
      <c r="J75" s="821"/>
      <c r="K75" s="821"/>
      <c r="L75" s="745"/>
    </row>
    <row r="76" spans="1:13" ht="16.5">
      <c r="A76" s="745"/>
      <c r="B76" s="782" t="s">
        <v>59</v>
      </c>
      <c r="C76" s="825"/>
      <c r="D76" s="392">
        <v>2022</v>
      </c>
      <c r="E76" s="909">
        <f>SUM(G76:K76)</f>
        <v>4</v>
      </c>
      <c r="F76" s="909"/>
      <c r="G76" s="821">
        <v>4</v>
      </c>
      <c r="H76" s="910"/>
      <c r="I76" s="912" t="s">
        <v>45</v>
      </c>
      <c r="J76" s="821"/>
      <c r="K76" s="912" t="s">
        <v>45</v>
      </c>
      <c r="L76" s="913"/>
      <c r="M76" s="769"/>
    </row>
    <row r="77" spans="1:13" ht="16.5">
      <c r="A77" s="745"/>
      <c r="B77" s="782"/>
      <c r="C77" s="825"/>
      <c r="D77" s="392">
        <v>2023</v>
      </c>
      <c r="E77" s="909">
        <f t="shared" ref="E77:E78" si="12">SUM(G77:K77)</f>
        <v>4</v>
      </c>
      <c r="F77" s="909"/>
      <c r="G77" s="821">
        <v>4</v>
      </c>
      <c r="H77" s="910"/>
      <c r="I77" s="912" t="s">
        <v>45</v>
      </c>
      <c r="J77" s="821"/>
      <c r="K77" s="912" t="s">
        <v>45</v>
      </c>
      <c r="L77" s="913"/>
      <c r="M77" s="769"/>
    </row>
    <row r="78" spans="1:13" ht="16.5">
      <c r="A78" s="745"/>
      <c r="B78" s="782"/>
      <c r="C78" s="825"/>
      <c r="D78" s="392">
        <v>2024</v>
      </c>
      <c r="E78" s="909">
        <f t="shared" si="12"/>
        <v>4</v>
      </c>
      <c r="F78" s="909"/>
      <c r="G78" s="821">
        <v>4</v>
      </c>
      <c r="H78" s="910"/>
      <c r="I78" s="912" t="s">
        <v>45</v>
      </c>
      <c r="J78" s="821"/>
      <c r="K78" s="912" t="s">
        <v>45</v>
      </c>
      <c r="L78" s="913"/>
      <c r="M78" s="769"/>
    </row>
    <row r="79" spans="1:13" ht="8.1" customHeight="1" thickBot="1">
      <c r="A79" s="762"/>
      <c r="B79" s="914"/>
      <c r="C79" s="762"/>
      <c r="D79" s="915"/>
      <c r="E79" s="762"/>
      <c r="F79" s="762"/>
      <c r="G79" s="765"/>
      <c r="H79" s="765"/>
      <c r="I79" s="765"/>
      <c r="J79" s="765"/>
      <c r="K79" s="765"/>
      <c r="L79" s="765"/>
      <c r="M79" s="769"/>
    </row>
    <row r="80" spans="1:13" ht="15" customHeight="1">
      <c r="A80" s="916"/>
      <c r="B80" s="917"/>
      <c r="C80" s="917"/>
      <c r="D80" s="918"/>
      <c r="E80" s="917"/>
      <c r="F80" s="789" t="s">
        <v>50</v>
      </c>
      <c r="G80" s="789"/>
      <c r="H80" s="789"/>
      <c r="I80" s="789"/>
      <c r="J80" s="789"/>
      <c r="K80" s="789"/>
      <c r="L80" s="789"/>
      <c r="M80" s="767"/>
    </row>
    <row r="81" spans="1:13" ht="11.25" customHeight="1">
      <c r="A81" s="916"/>
      <c r="B81" s="917"/>
      <c r="C81" s="917"/>
      <c r="D81" s="392"/>
      <c r="E81" s="917"/>
      <c r="F81" s="525"/>
      <c r="G81" s="919" t="s">
        <v>51</v>
      </c>
      <c r="H81" s="919"/>
      <c r="I81" s="919"/>
      <c r="J81" s="919"/>
      <c r="K81" s="919"/>
      <c r="L81" s="919"/>
      <c r="M81" s="767"/>
    </row>
    <row r="82" spans="1:13" ht="11.25" customHeight="1">
      <c r="A82" s="916"/>
      <c r="B82" s="917"/>
      <c r="C82" s="917"/>
      <c r="D82" s="392"/>
      <c r="E82" s="917"/>
      <c r="F82" s="525"/>
      <c r="G82" s="920"/>
      <c r="H82" s="920"/>
      <c r="I82" s="920"/>
      <c r="J82" s="920"/>
      <c r="K82" s="920"/>
      <c r="L82" s="920"/>
      <c r="M82" s="767"/>
    </row>
    <row r="83" spans="1:13" ht="15.95" customHeight="1">
      <c r="A83" s="916"/>
      <c r="B83" s="794" t="s">
        <v>453</v>
      </c>
      <c r="C83" s="917"/>
      <c r="D83" s="921"/>
      <c r="E83" s="917"/>
      <c r="F83" s="525"/>
      <c r="G83" s="922"/>
      <c r="H83" s="922"/>
      <c r="I83" s="922"/>
      <c r="J83" s="922"/>
      <c r="K83" s="922"/>
      <c r="L83" s="922"/>
      <c r="M83" s="767"/>
    </row>
    <row r="84" spans="1:13" ht="14.25" customHeight="1">
      <c r="A84" s="767"/>
      <c r="B84" s="923" t="s">
        <v>270</v>
      </c>
      <c r="C84" s="790"/>
      <c r="D84" s="924"/>
      <c r="E84" s="790"/>
      <c r="F84" s="790"/>
      <c r="G84" s="790"/>
      <c r="H84" s="790"/>
      <c r="I84" s="790"/>
      <c r="J84" s="790"/>
      <c r="K84" s="790"/>
      <c r="L84" s="790"/>
      <c r="M84" s="767"/>
    </row>
    <row r="85" spans="1:13" ht="14.25" customHeight="1">
      <c r="A85" s="767"/>
      <c r="B85" s="925" t="s">
        <v>271</v>
      </c>
      <c r="C85" s="790"/>
      <c r="D85" s="924"/>
      <c r="E85" s="790"/>
      <c r="F85" s="790"/>
      <c r="G85" s="790"/>
      <c r="H85" s="790"/>
      <c r="I85" s="790"/>
      <c r="J85" s="790"/>
      <c r="K85" s="790"/>
      <c r="L85" s="790"/>
      <c r="M85" s="767"/>
    </row>
    <row r="86" spans="1:13" ht="16.5">
      <c r="A86" s="769"/>
      <c r="B86" s="769"/>
      <c r="C86" s="769"/>
      <c r="D86" s="770"/>
      <c r="E86" s="769"/>
      <c r="F86" s="769"/>
      <c r="G86" s="769"/>
      <c r="H86" s="769"/>
      <c r="I86" s="769"/>
      <c r="J86" s="769"/>
      <c r="K86" s="769"/>
      <c r="L86" s="769"/>
      <c r="M86" s="769"/>
    </row>
    <row r="87" spans="1:13" ht="16.5">
      <c r="A87" s="769"/>
      <c r="B87" s="769"/>
      <c r="C87" s="769"/>
      <c r="D87" s="770"/>
      <c r="E87" s="769"/>
      <c r="F87" s="769"/>
      <c r="G87" s="769"/>
      <c r="H87" s="769"/>
      <c r="I87" s="769"/>
      <c r="J87" s="769"/>
      <c r="K87" s="769"/>
      <c r="L87" s="769"/>
      <c r="M87" s="769"/>
    </row>
  </sheetData>
  <mergeCells count="2">
    <mergeCell ref="F80:L80"/>
    <mergeCell ref="G81:L81"/>
  </mergeCells>
  <printOptions horizontalCentered="1"/>
  <pageMargins left="0.5" right="0.5" top="0.74803149606299202" bottom="0.74" header="0.23622047244094499" footer="0.39370078740157499"/>
  <pageSetup paperSize="9" scale="66" orientation="portrait" r:id="rId1"/>
  <headerFooter scaleWithDoc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26D72-3A30-4AF7-84FD-4169FFB2478E}">
  <sheetPr codeName="Sheet38">
    <tabColor rgb="FF92D050"/>
    <pageSetUpPr fitToPage="1"/>
  </sheetPr>
  <dimension ref="A1:Q94"/>
  <sheetViews>
    <sheetView showGridLines="0" view="pageBreakPreview" zoomScale="80" zoomScaleNormal="100" zoomScaleSheetLayoutView="80" workbookViewId="0">
      <pane xSplit="3" ySplit="14" topLeftCell="D15" activePane="bottomRight" state="frozen"/>
      <selection activeCell="R18" sqref="R18:R19"/>
      <selection pane="topRight" activeCell="R18" sqref="R18:R19"/>
      <selection pane="bottomLeft" activeCell="R18" sqref="R18:R19"/>
      <selection pane="bottomRight" activeCell="P1" sqref="P1:P2"/>
    </sheetView>
  </sheetViews>
  <sheetFormatPr defaultColWidth="7.140625" defaultRowHeight="15"/>
  <cols>
    <col min="1" max="1" width="1.7109375" style="602" customWidth="1"/>
    <col min="2" max="2" width="14.7109375" style="602" customWidth="1"/>
    <col min="3" max="3" width="6.85546875" style="602" customWidth="1"/>
    <col min="4" max="7" width="12.140625" style="602" customWidth="1"/>
    <col min="8" max="8" width="1" style="602" customWidth="1"/>
    <col min="9" max="11" width="12.140625" style="602" customWidth="1"/>
    <col min="12" max="12" width="0.85546875" style="602" customWidth="1"/>
    <col min="13" max="15" width="12.140625" style="602" customWidth="1"/>
    <col min="16" max="16" width="1.42578125" style="602" customWidth="1"/>
    <col min="17" max="17" width="5.7109375" style="602" customWidth="1"/>
    <col min="18" max="18" width="16" style="602" customWidth="1"/>
    <col min="19" max="19" width="8.5703125" style="602" customWidth="1"/>
    <col min="20" max="20" width="7.5703125" style="602" customWidth="1"/>
    <col min="21" max="255" width="7.140625" style="602"/>
    <col min="256" max="256" width="0.85546875" style="602" customWidth="1"/>
    <col min="257" max="257" width="16.85546875" style="602" customWidth="1"/>
    <col min="258" max="258" width="0.85546875" style="602" customWidth="1"/>
    <col min="259" max="259" width="1" style="602" customWidth="1"/>
    <col min="260" max="260" width="10.140625" style="602" customWidth="1"/>
    <col min="261" max="261" width="9.28515625" style="602" customWidth="1"/>
    <col min="262" max="262" width="8.7109375" style="602" customWidth="1"/>
    <col min="263" max="263" width="1.7109375" style="602" customWidth="1"/>
    <col min="264" max="264" width="7.28515625" style="602" customWidth="1"/>
    <col min="265" max="265" width="9.28515625" style="602" customWidth="1"/>
    <col min="266" max="266" width="8.7109375" style="602" customWidth="1"/>
    <col min="267" max="267" width="1.7109375" style="602" customWidth="1"/>
    <col min="268" max="268" width="8.7109375" style="602" customWidth="1"/>
    <col min="269" max="269" width="9.28515625" style="602" customWidth="1"/>
    <col min="270" max="270" width="8.42578125" style="602" customWidth="1"/>
    <col min="271" max="271" width="1.42578125" style="602" customWidth="1"/>
    <col min="272" max="272" width="0.5703125" style="602" customWidth="1"/>
    <col min="273" max="273" width="5.7109375" style="602" customWidth="1"/>
    <col min="274" max="274" width="16" style="602" customWidth="1"/>
    <col min="275" max="275" width="8.5703125" style="602" customWidth="1"/>
    <col min="276" max="276" width="7.5703125" style="602" customWidth="1"/>
    <col min="277" max="511" width="7.140625" style="602"/>
    <col min="512" max="512" width="0.85546875" style="602" customWidth="1"/>
    <col min="513" max="513" width="16.85546875" style="602" customWidth="1"/>
    <col min="514" max="514" width="0.85546875" style="602" customWidth="1"/>
    <col min="515" max="515" width="1" style="602" customWidth="1"/>
    <col min="516" max="516" width="10.140625" style="602" customWidth="1"/>
    <col min="517" max="517" width="9.28515625" style="602" customWidth="1"/>
    <col min="518" max="518" width="8.7109375" style="602" customWidth="1"/>
    <col min="519" max="519" width="1.7109375" style="602" customWidth="1"/>
    <col min="520" max="520" width="7.28515625" style="602" customWidth="1"/>
    <col min="521" max="521" width="9.28515625" style="602" customWidth="1"/>
    <col min="522" max="522" width="8.7109375" style="602" customWidth="1"/>
    <col min="523" max="523" width="1.7109375" style="602" customWidth="1"/>
    <col min="524" max="524" width="8.7109375" style="602" customWidth="1"/>
    <col min="525" max="525" width="9.28515625" style="602" customWidth="1"/>
    <col min="526" max="526" width="8.42578125" style="602" customWidth="1"/>
    <col min="527" max="527" width="1.42578125" style="602" customWidth="1"/>
    <col min="528" max="528" width="0.5703125" style="602" customWidth="1"/>
    <col min="529" max="529" width="5.7109375" style="602" customWidth="1"/>
    <col min="530" max="530" width="16" style="602" customWidth="1"/>
    <col min="531" max="531" width="8.5703125" style="602" customWidth="1"/>
    <col min="532" max="532" width="7.5703125" style="602" customWidth="1"/>
    <col min="533" max="767" width="7.140625" style="602"/>
    <col min="768" max="768" width="0.85546875" style="602" customWidth="1"/>
    <col min="769" max="769" width="16.85546875" style="602" customWidth="1"/>
    <col min="770" max="770" width="0.85546875" style="602" customWidth="1"/>
    <col min="771" max="771" width="1" style="602" customWidth="1"/>
    <col min="772" max="772" width="10.140625" style="602" customWidth="1"/>
    <col min="773" max="773" width="9.28515625" style="602" customWidth="1"/>
    <col min="774" max="774" width="8.7109375" style="602" customWidth="1"/>
    <col min="775" max="775" width="1.7109375" style="602" customWidth="1"/>
    <col min="776" max="776" width="7.28515625" style="602" customWidth="1"/>
    <col min="777" max="777" width="9.28515625" style="602" customWidth="1"/>
    <col min="778" max="778" width="8.7109375" style="602" customWidth="1"/>
    <col min="779" max="779" width="1.7109375" style="602" customWidth="1"/>
    <col min="780" max="780" width="8.7109375" style="602" customWidth="1"/>
    <col min="781" max="781" width="9.28515625" style="602" customWidth="1"/>
    <col min="782" max="782" width="8.42578125" style="602" customWidth="1"/>
    <col min="783" max="783" width="1.42578125" style="602" customWidth="1"/>
    <col min="784" max="784" width="0.5703125" style="602" customWidth="1"/>
    <col min="785" max="785" width="5.7109375" style="602" customWidth="1"/>
    <col min="786" max="786" width="16" style="602" customWidth="1"/>
    <col min="787" max="787" width="8.5703125" style="602" customWidth="1"/>
    <col min="788" max="788" width="7.5703125" style="602" customWidth="1"/>
    <col min="789" max="1023" width="7.140625" style="602"/>
    <col min="1024" max="1024" width="0.85546875" style="602" customWidth="1"/>
    <col min="1025" max="1025" width="16.85546875" style="602" customWidth="1"/>
    <col min="1026" max="1026" width="0.85546875" style="602" customWidth="1"/>
    <col min="1027" max="1027" width="1" style="602" customWidth="1"/>
    <col min="1028" max="1028" width="10.140625" style="602" customWidth="1"/>
    <col min="1029" max="1029" width="9.28515625" style="602" customWidth="1"/>
    <col min="1030" max="1030" width="8.7109375" style="602" customWidth="1"/>
    <col min="1031" max="1031" width="1.7109375" style="602" customWidth="1"/>
    <col min="1032" max="1032" width="7.28515625" style="602" customWidth="1"/>
    <col min="1033" max="1033" width="9.28515625" style="602" customWidth="1"/>
    <col min="1034" max="1034" width="8.7109375" style="602" customWidth="1"/>
    <col min="1035" max="1035" width="1.7109375" style="602" customWidth="1"/>
    <col min="1036" max="1036" width="8.7109375" style="602" customWidth="1"/>
    <col min="1037" max="1037" width="9.28515625" style="602" customWidth="1"/>
    <col min="1038" max="1038" width="8.42578125" style="602" customWidth="1"/>
    <col min="1039" max="1039" width="1.42578125" style="602" customWidth="1"/>
    <col min="1040" max="1040" width="0.5703125" style="602" customWidth="1"/>
    <col min="1041" max="1041" width="5.7109375" style="602" customWidth="1"/>
    <col min="1042" max="1042" width="16" style="602" customWidth="1"/>
    <col min="1043" max="1043" width="8.5703125" style="602" customWidth="1"/>
    <col min="1044" max="1044" width="7.5703125" style="602" customWidth="1"/>
    <col min="1045" max="1279" width="7.140625" style="602"/>
    <col min="1280" max="1280" width="0.85546875" style="602" customWidth="1"/>
    <col min="1281" max="1281" width="16.85546875" style="602" customWidth="1"/>
    <col min="1282" max="1282" width="0.85546875" style="602" customWidth="1"/>
    <col min="1283" max="1283" width="1" style="602" customWidth="1"/>
    <col min="1284" max="1284" width="10.140625" style="602" customWidth="1"/>
    <col min="1285" max="1285" width="9.28515625" style="602" customWidth="1"/>
    <col min="1286" max="1286" width="8.7109375" style="602" customWidth="1"/>
    <col min="1287" max="1287" width="1.7109375" style="602" customWidth="1"/>
    <col min="1288" max="1288" width="7.28515625" style="602" customWidth="1"/>
    <col min="1289" max="1289" width="9.28515625" style="602" customWidth="1"/>
    <col min="1290" max="1290" width="8.7109375" style="602" customWidth="1"/>
    <col min="1291" max="1291" width="1.7109375" style="602" customWidth="1"/>
    <col min="1292" max="1292" width="8.7109375" style="602" customWidth="1"/>
    <col min="1293" max="1293" width="9.28515625" style="602" customWidth="1"/>
    <col min="1294" max="1294" width="8.42578125" style="602" customWidth="1"/>
    <col min="1295" max="1295" width="1.42578125" style="602" customWidth="1"/>
    <col min="1296" max="1296" width="0.5703125" style="602" customWidth="1"/>
    <col min="1297" max="1297" width="5.7109375" style="602" customWidth="1"/>
    <col min="1298" max="1298" width="16" style="602" customWidth="1"/>
    <col min="1299" max="1299" width="8.5703125" style="602" customWidth="1"/>
    <col min="1300" max="1300" width="7.5703125" style="602" customWidth="1"/>
    <col min="1301" max="1535" width="7.140625" style="602"/>
    <col min="1536" max="1536" width="0.85546875" style="602" customWidth="1"/>
    <col min="1537" max="1537" width="16.85546875" style="602" customWidth="1"/>
    <col min="1538" max="1538" width="0.85546875" style="602" customWidth="1"/>
    <col min="1539" max="1539" width="1" style="602" customWidth="1"/>
    <col min="1540" max="1540" width="10.140625" style="602" customWidth="1"/>
    <col min="1541" max="1541" width="9.28515625" style="602" customWidth="1"/>
    <col min="1542" max="1542" width="8.7109375" style="602" customWidth="1"/>
    <col min="1543" max="1543" width="1.7109375" style="602" customWidth="1"/>
    <col min="1544" max="1544" width="7.28515625" style="602" customWidth="1"/>
    <col min="1545" max="1545" width="9.28515625" style="602" customWidth="1"/>
    <col min="1546" max="1546" width="8.7109375" style="602" customWidth="1"/>
    <col min="1547" max="1547" width="1.7109375" style="602" customWidth="1"/>
    <col min="1548" max="1548" width="8.7109375" style="602" customWidth="1"/>
    <col min="1549" max="1549" width="9.28515625" style="602" customWidth="1"/>
    <col min="1550" max="1550" width="8.42578125" style="602" customWidth="1"/>
    <col min="1551" max="1551" width="1.42578125" style="602" customWidth="1"/>
    <col min="1552" max="1552" width="0.5703125" style="602" customWidth="1"/>
    <col min="1553" max="1553" width="5.7109375" style="602" customWidth="1"/>
    <col min="1554" max="1554" width="16" style="602" customWidth="1"/>
    <col min="1555" max="1555" width="8.5703125" style="602" customWidth="1"/>
    <col min="1556" max="1556" width="7.5703125" style="602" customWidth="1"/>
    <col min="1557" max="1791" width="7.140625" style="602"/>
    <col min="1792" max="1792" width="0.85546875" style="602" customWidth="1"/>
    <col min="1793" max="1793" width="16.85546875" style="602" customWidth="1"/>
    <col min="1794" max="1794" width="0.85546875" style="602" customWidth="1"/>
    <col min="1795" max="1795" width="1" style="602" customWidth="1"/>
    <col min="1796" max="1796" width="10.140625" style="602" customWidth="1"/>
    <col min="1797" max="1797" width="9.28515625" style="602" customWidth="1"/>
    <col min="1798" max="1798" width="8.7109375" style="602" customWidth="1"/>
    <col min="1799" max="1799" width="1.7109375" style="602" customWidth="1"/>
    <col min="1800" max="1800" width="7.28515625" style="602" customWidth="1"/>
    <col min="1801" max="1801" width="9.28515625" style="602" customWidth="1"/>
    <col min="1802" max="1802" width="8.7109375" style="602" customWidth="1"/>
    <col min="1803" max="1803" width="1.7109375" style="602" customWidth="1"/>
    <col min="1804" max="1804" width="8.7109375" style="602" customWidth="1"/>
    <col min="1805" max="1805" width="9.28515625" style="602" customWidth="1"/>
    <col min="1806" max="1806" width="8.42578125" style="602" customWidth="1"/>
    <col min="1807" max="1807" width="1.42578125" style="602" customWidth="1"/>
    <col min="1808" max="1808" width="0.5703125" style="602" customWidth="1"/>
    <col min="1809" max="1809" width="5.7109375" style="602" customWidth="1"/>
    <col min="1810" max="1810" width="16" style="602" customWidth="1"/>
    <col min="1811" max="1811" width="8.5703125" style="602" customWidth="1"/>
    <col min="1812" max="1812" width="7.5703125" style="602" customWidth="1"/>
    <col min="1813" max="2047" width="7.140625" style="602"/>
    <col min="2048" max="2048" width="0.85546875" style="602" customWidth="1"/>
    <col min="2049" max="2049" width="16.85546875" style="602" customWidth="1"/>
    <col min="2050" max="2050" width="0.85546875" style="602" customWidth="1"/>
    <col min="2051" max="2051" width="1" style="602" customWidth="1"/>
    <col min="2052" max="2052" width="10.140625" style="602" customWidth="1"/>
    <col min="2053" max="2053" width="9.28515625" style="602" customWidth="1"/>
    <col min="2054" max="2054" width="8.7109375" style="602" customWidth="1"/>
    <col min="2055" max="2055" width="1.7109375" style="602" customWidth="1"/>
    <col min="2056" max="2056" width="7.28515625" style="602" customWidth="1"/>
    <col min="2057" max="2057" width="9.28515625" style="602" customWidth="1"/>
    <col min="2058" max="2058" width="8.7109375" style="602" customWidth="1"/>
    <col min="2059" max="2059" width="1.7109375" style="602" customWidth="1"/>
    <col min="2060" max="2060" width="8.7109375" style="602" customWidth="1"/>
    <col min="2061" max="2061" width="9.28515625" style="602" customWidth="1"/>
    <col min="2062" max="2062" width="8.42578125" style="602" customWidth="1"/>
    <col min="2063" max="2063" width="1.42578125" style="602" customWidth="1"/>
    <col min="2064" max="2064" width="0.5703125" style="602" customWidth="1"/>
    <col min="2065" max="2065" width="5.7109375" style="602" customWidth="1"/>
    <col min="2066" max="2066" width="16" style="602" customWidth="1"/>
    <col min="2067" max="2067" width="8.5703125" style="602" customWidth="1"/>
    <col min="2068" max="2068" width="7.5703125" style="602" customWidth="1"/>
    <col min="2069" max="2303" width="7.140625" style="602"/>
    <col min="2304" max="2304" width="0.85546875" style="602" customWidth="1"/>
    <col min="2305" max="2305" width="16.85546875" style="602" customWidth="1"/>
    <col min="2306" max="2306" width="0.85546875" style="602" customWidth="1"/>
    <col min="2307" max="2307" width="1" style="602" customWidth="1"/>
    <col min="2308" max="2308" width="10.140625" style="602" customWidth="1"/>
    <col min="2309" max="2309" width="9.28515625" style="602" customWidth="1"/>
    <col min="2310" max="2310" width="8.7109375" style="602" customWidth="1"/>
    <col min="2311" max="2311" width="1.7109375" style="602" customWidth="1"/>
    <col min="2312" max="2312" width="7.28515625" style="602" customWidth="1"/>
    <col min="2313" max="2313" width="9.28515625" style="602" customWidth="1"/>
    <col min="2314" max="2314" width="8.7109375" style="602" customWidth="1"/>
    <col min="2315" max="2315" width="1.7109375" style="602" customWidth="1"/>
    <col min="2316" max="2316" width="8.7109375" style="602" customWidth="1"/>
    <col min="2317" max="2317" width="9.28515625" style="602" customWidth="1"/>
    <col min="2318" max="2318" width="8.42578125" style="602" customWidth="1"/>
    <col min="2319" max="2319" width="1.42578125" style="602" customWidth="1"/>
    <col min="2320" max="2320" width="0.5703125" style="602" customWidth="1"/>
    <col min="2321" max="2321" width="5.7109375" style="602" customWidth="1"/>
    <col min="2322" max="2322" width="16" style="602" customWidth="1"/>
    <col min="2323" max="2323" width="8.5703125" style="602" customWidth="1"/>
    <col min="2324" max="2324" width="7.5703125" style="602" customWidth="1"/>
    <col min="2325" max="2559" width="7.140625" style="602"/>
    <col min="2560" max="2560" width="0.85546875" style="602" customWidth="1"/>
    <col min="2561" max="2561" width="16.85546875" style="602" customWidth="1"/>
    <col min="2562" max="2562" width="0.85546875" style="602" customWidth="1"/>
    <col min="2563" max="2563" width="1" style="602" customWidth="1"/>
    <col min="2564" max="2564" width="10.140625" style="602" customWidth="1"/>
    <col min="2565" max="2565" width="9.28515625" style="602" customWidth="1"/>
    <col min="2566" max="2566" width="8.7109375" style="602" customWidth="1"/>
    <col min="2567" max="2567" width="1.7109375" style="602" customWidth="1"/>
    <col min="2568" max="2568" width="7.28515625" style="602" customWidth="1"/>
    <col min="2569" max="2569" width="9.28515625" style="602" customWidth="1"/>
    <col min="2570" max="2570" width="8.7109375" style="602" customWidth="1"/>
    <col min="2571" max="2571" width="1.7109375" style="602" customWidth="1"/>
    <col min="2572" max="2572" width="8.7109375" style="602" customWidth="1"/>
    <col min="2573" max="2573" width="9.28515625" style="602" customWidth="1"/>
    <col min="2574" max="2574" width="8.42578125" style="602" customWidth="1"/>
    <col min="2575" max="2575" width="1.42578125" style="602" customWidth="1"/>
    <col min="2576" max="2576" width="0.5703125" style="602" customWidth="1"/>
    <col min="2577" max="2577" width="5.7109375" style="602" customWidth="1"/>
    <col min="2578" max="2578" width="16" style="602" customWidth="1"/>
    <col min="2579" max="2579" width="8.5703125" style="602" customWidth="1"/>
    <col min="2580" max="2580" width="7.5703125" style="602" customWidth="1"/>
    <col min="2581" max="2815" width="7.140625" style="602"/>
    <col min="2816" max="2816" width="0.85546875" style="602" customWidth="1"/>
    <col min="2817" max="2817" width="16.85546875" style="602" customWidth="1"/>
    <col min="2818" max="2818" width="0.85546875" style="602" customWidth="1"/>
    <col min="2819" max="2819" width="1" style="602" customWidth="1"/>
    <col min="2820" max="2820" width="10.140625" style="602" customWidth="1"/>
    <col min="2821" max="2821" width="9.28515625" style="602" customWidth="1"/>
    <col min="2822" max="2822" width="8.7109375" style="602" customWidth="1"/>
    <col min="2823" max="2823" width="1.7109375" style="602" customWidth="1"/>
    <col min="2824" max="2824" width="7.28515625" style="602" customWidth="1"/>
    <col min="2825" max="2825" width="9.28515625" style="602" customWidth="1"/>
    <col min="2826" max="2826" width="8.7109375" style="602" customWidth="1"/>
    <col min="2827" max="2827" width="1.7109375" style="602" customWidth="1"/>
    <col min="2828" max="2828" width="8.7109375" style="602" customWidth="1"/>
    <col min="2829" max="2829" width="9.28515625" style="602" customWidth="1"/>
    <col min="2830" max="2830" width="8.42578125" style="602" customWidth="1"/>
    <col min="2831" max="2831" width="1.42578125" style="602" customWidth="1"/>
    <col min="2832" max="2832" width="0.5703125" style="602" customWidth="1"/>
    <col min="2833" max="2833" width="5.7109375" style="602" customWidth="1"/>
    <col min="2834" max="2834" width="16" style="602" customWidth="1"/>
    <col min="2835" max="2835" width="8.5703125" style="602" customWidth="1"/>
    <col min="2836" max="2836" width="7.5703125" style="602" customWidth="1"/>
    <col min="2837" max="3071" width="7.140625" style="602"/>
    <col min="3072" max="3072" width="0.85546875" style="602" customWidth="1"/>
    <col min="3073" max="3073" width="16.85546875" style="602" customWidth="1"/>
    <col min="3074" max="3074" width="0.85546875" style="602" customWidth="1"/>
    <col min="3075" max="3075" width="1" style="602" customWidth="1"/>
    <col min="3076" max="3076" width="10.140625" style="602" customWidth="1"/>
    <col min="3077" max="3077" width="9.28515625" style="602" customWidth="1"/>
    <col min="3078" max="3078" width="8.7109375" style="602" customWidth="1"/>
    <col min="3079" max="3079" width="1.7109375" style="602" customWidth="1"/>
    <col min="3080" max="3080" width="7.28515625" style="602" customWidth="1"/>
    <col min="3081" max="3081" width="9.28515625" style="602" customWidth="1"/>
    <col min="3082" max="3082" width="8.7109375" style="602" customWidth="1"/>
    <col min="3083" max="3083" width="1.7109375" style="602" customWidth="1"/>
    <col min="3084" max="3084" width="8.7109375" style="602" customWidth="1"/>
    <col min="3085" max="3085" width="9.28515625" style="602" customWidth="1"/>
    <col min="3086" max="3086" width="8.42578125" style="602" customWidth="1"/>
    <col min="3087" max="3087" width="1.42578125" style="602" customWidth="1"/>
    <col min="3088" max="3088" width="0.5703125" style="602" customWidth="1"/>
    <col min="3089" max="3089" width="5.7109375" style="602" customWidth="1"/>
    <col min="3090" max="3090" width="16" style="602" customWidth="1"/>
    <col min="3091" max="3091" width="8.5703125" style="602" customWidth="1"/>
    <col min="3092" max="3092" width="7.5703125" style="602" customWidth="1"/>
    <col min="3093" max="3327" width="7.140625" style="602"/>
    <col min="3328" max="3328" width="0.85546875" style="602" customWidth="1"/>
    <col min="3329" max="3329" width="16.85546875" style="602" customWidth="1"/>
    <col min="3330" max="3330" width="0.85546875" style="602" customWidth="1"/>
    <col min="3331" max="3331" width="1" style="602" customWidth="1"/>
    <col min="3332" max="3332" width="10.140625" style="602" customWidth="1"/>
    <col min="3333" max="3333" width="9.28515625" style="602" customWidth="1"/>
    <col min="3334" max="3334" width="8.7109375" style="602" customWidth="1"/>
    <col min="3335" max="3335" width="1.7109375" style="602" customWidth="1"/>
    <col min="3336" max="3336" width="7.28515625" style="602" customWidth="1"/>
    <col min="3337" max="3337" width="9.28515625" style="602" customWidth="1"/>
    <col min="3338" max="3338" width="8.7109375" style="602" customWidth="1"/>
    <col min="3339" max="3339" width="1.7109375" style="602" customWidth="1"/>
    <col min="3340" max="3340" width="8.7109375" style="602" customWidth="1"/>
    <col min="3341" max="3341" width="9.28515625" style="602" customWidth="1"/>
    <col min="3342" max="3342" width="8.42578125" style="602" customWidth="1"/>
    <col min="3343" max="3343" width="1.42578125" style="602" customWidth="1"/>
    <col min="3344" max="3344" width="0.5703125" style="602" customWidth="1"/>
    <col min="3345" max="3345" width="5.7109375" style="602" customWidth="1"/>
    <col min="3346" max="3346" width="16" style="602" customWidth="1"/>
    <col min="3347" max="3347" width="8.5703125" style="602" customWidth="1"/>
    <col min="3348" max="3348" width="7.5703125" style="602" customWidth="1"/>
    <col min="3349" max="3583" width="7.140625" style="602"/>
    <col min="3584" max="3584" width="0.85546875" style="602" customWidth="1"/>
    <col min="3585" max="3585" width="16.85546875" style="602" customWidth="1"/>
    <col min="3586" max="3586" width="0.85546875" style="602" customWidth="1"/>
    <col min="3587" max="3587" width="1" style="602" customWidth="1"/>
    <col min="3588" max="3588" width="10.140625" style="602" customWidth="1"/>
    <col min="3589" max="3589" width="9.28515625" style="602" customWidth="1"/>
    <col min="3590" max="3590" width="8.7109375" style="602" customWidth="1"/>
    <col min="3591" max="3591" width="1.7109375" style="602" customWidth="1"/>
    <col min="3592" max="3592" width="7.28515625" style="602" customWidth="1"/>
    <col min="3593" max="3593" width="9.28515625" style="602" customWidth="1"/>
    <col min="3594" max="3594" width="8.7109375" style="602" customWidth="1"/>
    <col min="3595" max="3595" width="1.7109375" style="602" customWidth="1"/>
    <col min="3596" max="3596" width="8.7109375" style="602" customWidth="1"/>
    <col min="3597" max="3597" width="9.28515625" style="602" customWidth="1"/>
    <col min="3598" max="3598" width="8.42578125" style="602" customWidth="1"/>
    <col min="3599" max="3599" width="1.42578125" style="602" customWidth="1"/>
    <col min="3600" max="3600" width="0.5703125" style="602" customWidth="1"/>
    <col min="3601" max="3601" width="5.7109375" style="602" customWidth="1"/>
    <col min="3602" max="3602" width="16" style="602" customWidth="1"/>
    <col min="3603" max="3603" width="8.5703125" style="602" customWidth="1"/>
    <col min="3604" max="3604" width="7.5703125" style="602" customWidth="1"/>
    <col min="3605" max="3839" width="7.140625" style="602"/>
    <col min="3840" max="3840" width="0.85546875" style="602" customWidth="1"/>
    <col min="3841" max="3841" width="16.85546875" style="602" customWidth="1"/>
    <col min="3842" max="3842" width="0.85546875" style="602" customWidth="1"/>
    <col min="3843" max="3843" width="1" style="602" customWidth="1"/>
    <col min="3844" max="3844" width="10.140625" style="602" customWidth="1"/>
    <col min="3845" max="3845" width="9.28515625" style="602" customWidth="1"/>
    <col min="3846" max="3846" width="8.7109375" style="602" customWidth="1"/>
    <col min="3847" max="3847" width="1.7109375" style="602" customWidth="1"/>
    <col min="3848" max="3848" width="7.28515625" style="602" customWidth="1"/>
    <col min="3849" max="3849" width="9.28515625" style="602" customWidth="1"/>
    <col min="3850" max="3850" width="8.7109375" style="602" customWidth="1"/>
    <col min="3851" max="3851" width="1.7109375" style="602" customWidth="1"/>
    <col min="3852" max="3852" width="8.7109375" style="602" customWidth="1"/>
    <col min="3853" max="3853" width="9.28515625" style="602" customWidth="1"/>
    <col min="3854" max="3854" width="8.42578125" style="602" customWidth="1"/>
    <col min="3855" max="3855" width="1.42578125" style="602" customWidth="1"/>
    <col min="3856" max="3856" width="0.5703125" style="602" customWidth="1"/>
    <col min="3857" max="3857" width="5.7109375" style="602" customWidth="1"/>
    <col min="3858" max="3858" width="16" style="602" customWidth="1"/>
    <col min="3859" max="3859" width="8.5703125" style="602" customWidth="1"/>
    <col min="3860" max="3860" width="7.5703125" style="602" customWidth="1"/>
    <col min="3861" max="4095" width="7.140625" style="602"/>
    <col min="4096" max="4096" width="0.85546875" style="602" customWidth="1"/>
    <col min="4097" max="4097" width="16.85546875" style="602" customWidth="1"/>
    <col min="4098" max="4098" width="0.85546875" style="602" customWidth="1"/>
    <col min="4099" max="4099" width="1" style="602" customWidth="1"/>
    <col min="4100" max="4100" width="10.140625" style="602" customWidth="1"/>
    <col min="4101" max="4101" width="9.28515625" style="602" customWidth="1"/>
    <col min="4102" max="4102" width="8.7109375" style="602" customWidth="1"/>
    <col min="4103" max="4103" width="1.7109375" style="602" customWidth="1"/>
    <col min="4104" max="4104" width="7.28515625" style="602" customWidth="1"/>
    <col min="4105" max="4105" width="9.28515625" style="602" customWidth="1"/>
    <col min="4106" max="4106" width="8.7109375" style="602" customWidth="1"/>
    <col min="4107" max="4107" width="1.7109375" style="602" customWidth="1"/>
    <col min="4108" max="4108" width="8.7109375" style="602" customWidth="1"/>
    <col min="4109" max="4109" width="9.28515625" style="602" customWidth="1"/>
    <col min="4110" max="4110" width="8.42578125" style="602" customWidth="1"/>
    <col min="4111" max="4111" width="1.42578125" style="602" customWidth="1"/>
    <col min="4112" max="4112" width="0.5703125" style="602" customWidth="1"/>
    <col min="4113" max="4113" width="5.7109375" style="602" customWidth="1"/>
    <col min="4114" max="4114" width="16" style="602" customWidth="1"/>
    <col min="4115" max="4115" width="8.5703125" style="602" customWidth="1"/>
    <col min="4116" max="4116" width="7.5703125" style="602" customWidth="1"/>
    <col min="4117" max="4351" width="7.140625" style="602"/>
    <col min="4352" max="4352" width="0.85546875" style="602" customWidth="1"/>
    <col min="4353" max="4353" width="16.85546875" style="602" customWidth="1"/>
    <col min="4354" max="4354" width="0.85546875" style="602" customWidth="1"/>
    <col min="4355" max="4355" width="1" style="602" customWidth="1"/>
    <col min="4356" max="4356" width="10.140625" style="602" customWidth="1"/>
    <col min="4357" max="4357" width="9.28515625" style="602" customWidth="1"/>
    <col min="4358" max="4358" width="8.7109375" style="602" customWidth="1"/>
    <col min="4359" max="4359" width="1.7109375" style="602" customWidth="1"/>
    <col min="4360" max="4360" width="7.28515625" style="602" customWidth="1"/>
    <col min="4361" max="4361" width="9.28515625" style="602" customWidth="1"/>
    <col min="4362" max="4362" width="8.7109375" style="602" customWidth="1"/>
    <col min="4363" max="4363" width="1.7109375" style="602" customWidth="1"/>
    <col min="4364" max="4364" width="8.7109375" style="602" customWidth="1"/>
    <col min="4365" max="4365" width="9.28515625" style="602" customWidth="1"/>
    <col min="4366" max="4366" width="8.42578125" style="602" customWidth="1"/>
    <col min="4367" max="4367" width="1.42578125" style="602" customWidth="1"/>
    <col min="4368" max="4368" width="0.5703125" style="602" customWidth="1"/>
    <col min="4369" max="4369" width="5.7109375" style="602" customWidth="1"/>
    <col min="4370" max="4370" width="16" style="602" customWidth="1"/>
    <col min="4371" max="4371" width="8.5703125" style="602" customWidth="1"/>
    <col min="4372" max="4372" width="7.5703125" style="602" customWidth="1"/>
    <col min="4373" max="4607" width="7.140625" style="602"/>
    <col min="4608" max="4608" width="0.85546875" style="602" customWidth="1"/>
    <col min="4609" max="4609" width="16.85546875" style="602" customWidth="1"/>
    <col min="4610" max="4610" width="0.85546875" style="602" customWidth="1"/>
    <col min="4611" max="4611" width="1" style="602" customWidth="1"/>
    <col min="4612" max="4612" width="10.140625" style="602" customWidth="1"/>
    <col min="4613" max="4613" width="9.28515625" style="602" customWidth="1"/>
    <col min="4614" max="4614" width="8.7109375" style="602" customWidth="1"/>
    <col min="4615" max="4615" width="1.7109375" style="602" customWidth="1"/>
    <col min="4616" max="4616" width="7.28515625" style="602" customWidth="1"/>
    <col min="4617" max="4617" width="9.28515625" style="602" customWidth="1"/>
    <col min="4618" max="4618" width="8.7109375" style="602" customWidth="1"/>
    <col min="4619" max="4619" width="1.7109375" style="602" customWidth="1"/>
    <col min="4620" max="4620" width="8.7109375" style="602" customWidth="1"/>
    <col min="4621" max="4621" width="9.28515625" style="602" customWidth="1"/>
    <col min="4622" max="4622" width="8.42578125" style="602" customWidth="1"/>
    <col min="4623" max="4623" width="1.42578125" style="602" customWidth="1"/>
    <col min="4624" max="4624" width="0.5703125" style="602" customWidth="1"/>
    <col min="4625" max="4625" width="5.7109375" style="602" customWidth="1"/>
    <col min="4626" max="4626" width="16" style="602" customWidth="1"/>
    <col min="4627" max="4627" width="8.5703125" style="602" customWidth="1"/>
    <col min="4628" max="4628" width="7.5703125" style="602" customWidth="1"/>
    <col min="4629" max="4863" width="7.140625" style="602"/>
    <col min="4864" max="4864" width="0.85546875" style="602" customWidth="1"/>
    <col min="4865" max="4865" width="16.85546875" style="602" customWidth="1"/>
    <col min="4866" max="4866" width="0.85546875" style="602" customWidth="1"/>
    <col min="4867" max="4867" width="1" style="602" customWidth="1"/>
    <col min="4868" max="4868" width="10.140625" style="602" customWidth="1"/>
    <col min="4869" max="4869" width="9.28515625" style="602" customWidth="1"/>
    <col min="4870" max="4870" width="8.7109375" style="602" customWidth="1"/>
    <col min="4871" max="4871" width="1.7109375" style="602" customWidth="1"/>
    <col min="4872" max="4872" width="7.28515625" style="602" customWidth="1"/>
    <col min="4873" max="4873" width="9.28515625" style="602" customWidth="1"/>
    <col min="4874" max="4874" width="8.7109375" style="602" customWidth="1"/>
    <col min="4875" max="4875" width="1.7109375" style="602" customWidth="1"/>
    <col min="4876" max="4876" width="8.7109375" style="602" customWidth="1"/>
    <col min="4877" max="4877" width="9.28515625" style="602" customWidth="1"/>
    <col min="4878" max="4878" width="8.42578125" style="602" customWidth="1"/>
    <col min="4879" max="4879" width="1.42578125" style="602" customWidth="1"/>
    <col min="4880" max="4880" width="0.5703125" style="602" customWidth="1"/>
    <col min="4881" max="4881" width="5.7109375" style="602" customWidth="1"/>
    <col min="4882" max="4882" width="16" style="602" customWidth="1"/>
    <col min="4883" max="4883" width="8.5703125" style="602" customWidth="1"/>
    <col min="4884" max="4884" width="7.5703125" style="602" customWidth="1"/>
    <col min="4885" max="5119" width="7.140625" style="602"/>
    <col min="5120" max="5120" width="0.85546875" style="602" customWidth="1"/>
    <col min="5121" max="5121" width="16.85546875" style="602" customWidth="1"/>
    <col min="5122" max="5122" width="0.85546875" style="602" customWidth="1"/>
    <col min="5123" max="5123" width="1" style="602" customWidth="1"/>
    <col min="5124" max="5124" width="10.140625" style="602" customWidth="1"/>
    <col min="5125" max="5125" width="9.28515625" style="602" customWidth="1"/>
    <col min="5126" max="5126" width="8.7109375" style="602" customWidth="1"/>
    <col min="5127" max="5127" width="1.7109375" style="602" customWidth="1"/>
    <col min="5128" max="5128" width="7.28515625" style="602" customWidth="1"/>
    <col min="5129" max="5129" width="9.28515625" style="602" customWidth="1"/>
    <col min="5130" max="5130" width="8.7109375" style="602" customWidth="1"/>
    <col min="5131" max="5131" width="1.7109375" style="602" customWidth="1"/>
    <col min="5132" max="5132" width="8.7109375" style="602" customWidth="1"/>
    <col min="5133" max="5133" width="9.28515625" style="602" customWidth="1"/>
    <col min="5134" max="5134" width="8.42578125" style="602" customWidth="1"/>
    <col min="5135" max="5135" width="1.42578125" style="602" customWidth="1"/>
    <col min="5136" max="5136" width="0.5703125" style="602" customWidth="1"/>
    <col min="5137" max="5137" width="5.7109375" style="602" customWidth="1"/>
    <col min="5138" max="5138" width="16" style="602" customWidth="1"/>
    <col min="5139" max="5139" width="8.5703125" style="602" customWidth="1"/>
    <col min="5140" max="5140" width="7.5703125" style="602" customWidth="1"/>
    <col min="5141" max="5375" width="7.140625" style="602"/>
    <col min="5376" max="5376" width="0.85546875" style="602" customWidth="1"/>
    <col min="5377" max="5377" width="16.85546875" style="602" customWidth="1"/>
    <col min="5378" max="5378" width="0.85546875" style="602" customWidth="1"/>
    <col min="5379" max="5379" width="1" style="602" customWidth="1"/>
    <col min="5380" max="5380" width="10.140625" style="602" customWidth="1"/>
    <col min="5381" max="5381" width="9.28515625" style="602" customWidth="1"/>
    <col min="5382" max="5382" width="8.7109375" style="602" customWidth="1"/>
    <col min="5383" max="5383" width="1.7109375" style="602" customWidth="1"/>
    <col min="5384" max="5384" width="7.28515625" style="602" customWidth="1"/>
    <col min="5385" max="5385" width="9.28515625" style="602" customWidth="1"/>
    <col min="5386" max="5386" width="8.7109375" style="602" customWidth="1"/>
    <col min="5387" max="5387" width="1.7109375" style="602" customWidth="1"/>
    <col min="5388" max="5388" width="8.7109375" style="602" customWidth="1"/>
    <col min="5389" max="5389" width="9.28515625" style="602" customWidth="1"/>
    <col min="5390" max="5390" width="8.42578125" style="602" customWidth="1"/>
    <col min="5391" max="5391" width="1.42578125" style="602" customWidth="1"/>
    <col min="5392" max="5392" width="0.5703125" style="602" customWidth="1"/>
    <col min="5393" max="5393" width="5.7109375" style="602" customWidth="1"/>
    <col min="5394" max="5394" width="16" style="602" customWidth="1"/>
    <col min="5395" max="5395" width="8.5703125" style="602" customWidth="1"/>
    <col min="5396" max="5396" width="7.5703125" style="602" customWidth="1"/>
    <col min="5397" max="5631" width="7.140625" style="602"/>
    <col min="5632" max="5632" width="0.85546875" style="602" customWidth="1"/>
    <col min="5633" max="5633" width="16.85546875" style="602" customWidth="1"/>
    <col min="5634" max="5634" width="0.85546875" style="602" customWidth="1"/>
    <col min="5635" max="5635" width="1" style="602" customWidth="1"/>
    <col min="5636" max="5636" width="10.140625" style="602" customWidth="1"/>
    <col min="5637" max="5637" width="9.28515625" style="602" customWidth="1"/>
    <col min="5638" max="5638" width="8.7109375" style="602" customWidth="1"/>
    <col min="5639" max="5639" width="1.7109375" style="602" customWidth="1"/>
    <col min="5640" max="5640" width="7.28515625" style="602" customWidth="1"/>
    <col min="5641" max="5641" width="9.28515625" style="602" customWidth="1"/>
    <col min="5642" max="5642" width="8.7109375" style="602" customWidth="1"/>
    <col min="5643" max="5643" width="1.7109375" style="602" customWidth="1"/>
    <col min="5644" max="5644" width="8.7109375" style="602" customWidth="1"/>
    <col min="5645" max="5645" width="9.28515625" style="602" customWidth="1"/>
    <col min="5646" max="5646" width="8.42578125" style="602" customWidth="1"/>
    <col min="5647" max="5647" width="1.42578125" style="602" customWidth="1"/>
    <col min="5648" max="5648" width="0.5703125" style="602" customWidth="1"/>
    <col min="5649" max="5649" width="5.7109375" style="602" customWidth="1"/>
    <col min="5650" max="5650" width="16" style="602" customWidth="1"/>
    <col min="5651" max="5651" width="8.5703125" style="602" customWidth="1"/>
    <col min="5652" max="5652" width="7.5703125" style="602" customWidth="1"/>
    <col min="5653" max="5887" width="7.140625" style="602"/>
    <col min="5888" max="5888" width="0.85546875" style="602" customWidth="1"/>
    <col min="5889" max="5889" width="16.85546875" style="602" customWidth="1"/>
    <col min="5890" max="5890" width="0.85546875" style="602" customWidth="1"/>
    <col min="5891" max="5891" width="1" style="602" customWidth="1"/>
    <col min="5892" max="5892" width="10.140625" style="602" customWidth="1"/>
    <col min="5893" max="5893" width="9.28515625" style="602" customWidth="1"/>
    <col min="5894" max="5894" width="8.7109375" style="602" customWidth="1"/>
    <col min="5895" max="5895" width="1.7109375" style="602" customWidth="1"/>
    <col min="5896" max="5896" width="7.28515625" style="602" customWidth="1"/>
    <col min="5897" max="5897" width="9.28515625" style="602" customWidth="1"/>
    <col min="5898" max="5898" width="8.7109375" style="602" customWidth="1"/>
    <col min="5899" max="5899" width="1.7109375" style="602" customWidth="1"/>
    <col min="5900" max="5900" width="8.7109375" style="602" customWidth="1"/>
    <col min="5901" max="5901" width="9.28515625" style="602" customWidth="1"/>
    <col min="5902" max="5902" width="8.42578125" style="602" customWidth="1"/>
    <col min="5903" max="5903" width="1.42578125" style="602" customWidth="1"/>
    <col min="5904" max="5904" width="0.5703125" style="602" customWidth="1"/>
    <col min="5905" max="5905" width="5.7109375" style="602" customWidth="1"/>
    <col min="5906" max="5906" width="16" style="602" customWidth="1"/>
    <col min="5907" max="5907" width="8.5703125" style="602" customWidth="1"/>
    <col min="5908" max="5908" width="7.5703125" style="602" customWidth="1"/>
    <col min="5909" max="6143" width="7.140625" style="602"/>
    <col min="6144" max="6144" width="0.85546875" style="602" customWidth="1"/>
    <col min="6145" max="6145" width="16.85546875" style="602" customWidth="1"/>
    <col min="6146" max="6146" width="0.85546875" style="602" customWidth="1"/>
    <col min="6147" max="6147" width="1" style="602" customWidth="1"/>
    <col min="6148" max="6148" width="10.140625" style="602" customWidth="1"/>
    <col min="6149" max="6149" width="9.28515625" style="602" customWidth="1"/>
    <col min="6150" max="6150" width="8.7109375" style="602" customWidth="1"/>
    <col min="6151" max="6151" width="1.7109375" style="602" customWidth="1"/>
    <col min="6152" max="6152" width="7.28515625" style="602" customWidth="1"/>
    <col min="6153" max="6153" width="9.28515625" style="602" customWidth="1"/>
    <col min="6154" max="6154" width="8.7109375" style="602" customWidth="1"/>
    <col min="6155" max="6155" width="1.7109375" style="602" customWidth="1"/>
    <col min="6156" max="6156" width="8.7109375" style="602" customWidth="1"/>
    <col min="6157" max="6157" width="9.28515625" style="602" customWidth="1"/>
    <col min="6158" max="6158" width="8.42578125" style="602" customWidth="1"/>
    <col min="6159" max="6159" width="1.42578125" style="602" customWidth="1"/>
    <col min="6160" max="6160" width="0.5703125" style="602" customWidth="1"/>
    <col min="6161" max="6161" width="5.7109375" style="602" customWidth="1"/>
    <col min="6162" max="6162" width="16" style="602" customWidth="1"/>
    <col min="6163" max="6163" width="8.5703125" style="602" customWidth="1"/>
    <col min="6164" max="6164" width="7.5703125" style="602" customWidth="1"/>
    <col min="6165" max="6399" width="7.140625" style="602"/>
    <col min="6400" max="6400" width="0.85546875" style="602" customWidth="1"/>
    <col min="6401" max="6401" width="16.85546875" style="602" customWidth="1"/>
    <col min="6402" max="6402" width="0.85546875" style="602" customWidth="1"/>
    <col min="6403" max="6403" width="1" style="602" customWidth="1"/>
    <col min="6404" max="6404" width="10.140625" style="602" customWidth="1"/>
    <col min="6405" max="6405" width="9.28515625" style="602" customWidth="1"/>
    <col min="6406" max="6406" width="8.7109375" style="602" customWidth="1"/>
    <col min="6407" max="6407" width="1.7109375" style="602" customWidth="1"/>
    <col min="6408" max="6408" width="7.28515625" style="602" customWidth="1"/>
    <col min="6409" max="6409" width="9.28515625" style="602" customWidth="1"/>
    <col min="6410" max="6410" width="8.7109375" style="602" customWidth="1"/>
    <col min="6411" max="6411" width="1.7109375" style="602" customWidth="1"/>
    <col min="6412" max="6412" width="8.7109375" style="602" customWidth="1"/>
    <col min="6413" max="6413" width="9.28515625" style="602" customWidth="1"/>
    <col min="6414" max="6414" width="8.42578125" style="602" customWidth="1"/>
    <col min="6415" max="6415" width="1.42578125" style="602" customWidth="1"/>
    <col min="6416" max="6416" width="0.5703125" style="602" customWidth="1"/>
    <col min="6417" max="6417" width="5.7109375" style="602" customWidth="1"/>
    <col min="6418" max="6418" width="16" style="602" customWidth="1"/>
    <col min="6419" max="6419" width="8.5703125" style="602" customWidth="1"/>
    <col min="6420" max="6420" width="7.5703125" style="602" customWidth="1"/>
    <col min="6421" max="6655" width="7.140625" style="602"/>
    <col min="6656" max="6656" width="0.85546875" style="602" customWidth="1"/>
    <col min="6657" max="6657" width="16.85546875" style="602" customWidth="1"/>
    <col min="6658" max="6658" width="0.85546875" style="602" customWidth="1"/>
    <col min="6659" max="6659" width="1" style="602" customWidth="1"/>
    <col min="6660" max="6660" width="10.140625" style="602" customWidth="1"/>
    <col min="6661" max="6661" width="9.28515625" style="602" customWidth="1"/>
    <col min="6662" max="6662" width="8.7109375" style="602" customWidth="1"/>
    <col min="6663" max="6663" width="1.7109375" style="602" customWidth="1"/>
    <col min="6664" max="6664" width="7.28515625" style="602" customWidth="1"/>
    <col min="6665" max="6665" width="9.28515625" style="602" customWidth="1"/>
    <col min="6666" max="6666" width="8.7109375" style="602" customWidth="1"/>
    <col min="6667" max="6667" width="1.7109375" style="602" customWidth="1"/>
    <col min="6668" max="6668" width="8.7109375" style="602" customWidth="1"/>
    <col min="6669" max="6669" width="9.28515625" style="602" customWidth="1"/>
    <col min="6670" max="6670" width="8.42578125" style="602" customWidth="1"/>
    <col min="6671" max="6671" width="1.42578125" style="602" customWidth="1"/>
    <col min="6672" max="6672" width="0.5703125" style="602" customWidth="1"/>
    <col min="6673" max="6673" width="5.7109375" style="602" customWidth="1"/>
    <col min="6674" max="6674" width="16" style="602" customWidth="1"/>
    <col min="6675" max="6675" width="8.5703125" style="602" customWidth="1"/>
    <col min="6676" max="6676" width="7.5703125" style="602" customWidth="1"/>
    <col min="6677" max="6911" width="7.140625" style="602"/>
    <col min="6912" max="6912" width="0.85546875" style="602" customWidth="1"/>
    <col min="6913" max="6913" width="16.85546875" style="602" customWidth="1"/>
    <col min="6914" max="6914" width="0.85546875" style="602" customWidth="1"/>
    <col min="6915" max="6915" width="1" style="602" customWidth="1"/>
    <col min="6916" max="6916" width="10.140625" style="602" customWidth="1"/>
    <col min="6917" max="6917" width="9.28515625" style="602" customWidth="1"/>
    <col min="6918" max="6918" width="8.7109375" style="602" customWidth="1"/>
    <col min="6919" max="6919" width="1.7109375" style="602" customWidth="1"/>
    <col min="6920" max="6920" width="7.28515625" style="602" customWidth="1"/>
    <col min="6921" max="6921" width="9.28515625" style="602" customWidth="1"/>
    <col min="6922" max="6922" width="8.7109375" style="602" customWidth="1"/>
    <col min="6923" max="6923" width="1.7109375" style="602" customWidth="1"/>
    <col min="6924" max="6924" width="8.7109375" style="602" customWidth="1"/>
    <col min="6925" max="6925" width="9.28515625" style="602" customWidth="1"/>
    <col min="6926" max="6926" width="8.42578125" style="602" customWidth="1"/>
    <col min="6927" max="6927" width="1.42578125" style="602" customWidth="1"/>
    <col min="6928" max="6928" width="0.5703125" style="602" customWidth="1"/>
    <col min="6929" max="6929" width="5.7109375" style="602" customWidth="1"/>
    <col min="6930" max="6930" width="16" style="602" customWidth="1"/>
    <col min="6931" max="6931" width="8.5703125" style="602" customWidth="1"/>
    <col min="6932" max="6932" width="7.5703125" style="602" customWidth="1"/>
    <col min="6933" max="7167" width="7.140625" style="602"/>
    <col min="7168" max="7168" width="0.85546875" style="602" customWidth="1"/>
    <col min="7169" max="7169" width="16.85546875" style="602" customWidth="1"/>
    <col min="7170" max="7170" width="0.85546875" style="602" customWidth="1"/>
    <col min="7171" max="7171" width="1" style="602" customWidth="1"/>
    <col min="7172" max="7172" width="10.140625" style="602" customWidth="1"/>
    <col min="7173" max="7173" width="9.28515625" style="602" customWidth="1"/>
    <col min="7174" max="7174" width="8.7109375" style="602" customWidth="1"/>
    <col min="7175" max="7175" width="1.7109375" style="602" customWidth="1"/>
    <col min="7176" max="7176" width="7.28515625" style="602" customWidth="1"/>
    <col min="7177" max="7177" width="9.28515625" style="602" customWidth="1"/>
    <col min="7178" max="7178" width="8.7109375" style="602" customWidth="1"/>
    <col min="7179" max="7179" width="1.7109375" style="602" customWidth="1"/>
    <col min="7180" max="7180" width="8.7109375" style="602" customWidth="1"/>
    <col min="7181" max="7181" width="9.28515625" style="602" customWidth="1"/>
    <col min="7182" max="7182" width="8.42578125" style="602" customWidth="1"/>
    <col min="7183" max="7183" width="1.42578125" style="602" customWidth="1"/>
    <col min="7184" max="7184" width="0.5703125" style="602" customWidth="1"/>
    <col min="7185" max="7185" width="5.7109375" style="602" customWidth="1"/>
    <col min="7186" max="7186" width="16" style="602" customWidth="1"/>
    <col min="7187" max="7187" width="8.5703125" style="602" customWidth="1"/>
    <col min="7188" max="7188" width="7.5703125" style="602" customWidth="1"/>
    <col min="7189" max="7423" width="7.140625" style="602"/>
    <col min="7424" max="7424" width="0.85546875" style="602" customWidth="1"/>
    <col min="7425" max="7425" width="16.85546875" style="602" customWidth="1"/>
    <col min="7426" max="7426" width="0.85546875" style="602" customWidth="1"/>
    <col min="7427" max="7427" width="1" style="602" customWidth="1"/>
    <col min="7428" max="7428" width="10.140625" style="602" customWidth="1"/>
    <col min="7429" max="7429" width="9.28515625" style="602" customWidth="1"/>
    <col min="7430" max="7430" width="8.7109375" style="602" customWidth="1"/>
    <col min="7431" max="7431" width="1.7109375" style="602" customWidth="1"/>
    <col min="7432" max="7432" width="7.28515625" style="602" customWidth="1"/>
    <col min="7433" max="7433" width="9.28515625" style="602" customWidth="1"/>
    <col min="7434" max="7434" width="8.7109375" style="602" customWidth="1"/>
    <col min="7435" max="7435" width="1.7109375" style="602" customWidth="1"/>
    <col min="7436" max="7436" width="8.7109375" style="602" customWidth="1"/>
    <col min="7437" max="7437" width="9.28515625" style="602" customWidth="1"/>
    <col min="7438" max="7438" width="8.42578125" style="602" customWidth="1"/>
    <col min="7439" max="7439" width="1.42578125" style="602" customWidth="1"/>
    <col min="7440" max="7440" width="0.5703125" style="602" customWidth="1"/>
    <col min="7441" max="7441" width="5.7109375" style="602" customWidth="1"/>
    <col min="7442" max="7442" width="16" style="602" customWidth="1"/>
    <col min="7443" max="7443" width="8.5703125" style="602" customWidth="1"/>
    <col min="7444" max="7444" width="7.5703125" style="602" customWidth="1"/>
    <col min="7445" max="7679" width="7.140625" style="602"/>
    <col min="7680" max="7680" width="0.85546875" style="602" customWidth="1"/>
    <col min="7681" max="7681" width="16.85546875" style="602" customWidth="1"/>
    <col min="7682" max="7682" width="0.85546875" style="602" customWidth="1"/>
    <col min="7683" max="7683" width="1" style="602" customWidth="1"/>
    <col min="7684" max="7684" width="10.140625" style="602" customWidth="1"/>
    <col min="7685" max="7685" width="9.28515625" style="602" customWidth="1"/>
    <col min="7686" max="7686" width="8.7109375" style="602" customWidth="1"/>
    <col min="7687" max="7687" width="1.7109375" style="602" customWidth="1"/>
    <col min="7688" max="7688" width="7.28515625" style="602" customWidth="1"/>
    <col min="7689" max="7689" width="9.28515625" style="602" customWidth="1"/>
    <col min="7690" max="7690" width="8.7109375" style="602" customWidth="1"/>
    <col min="7691" max="7691" width="1.7109375" style="602" customWidth="1"/>
    <col min="7692" max="7692" width="8.7109375" style="602" customWidth="1"/>
    <col min="7693" max="7693" width="9.28515625" style="602" customWidth="1"/>
    <col min="7694" max="7694" width="8.42578125" style="602" customWidth="1"/>
    <col min="7695" max="7695" width="1.42578125" style="602" customWidth="1"/>
    <col min="7696" max="7696" width="0.5703125" style="602" customWidth="1"/>
    <col min="7697" max="7697" width="5.7109375" style="602" customWidth="1"/>
    <col min="7698" max="7698" width="16" style="602" customWidth="1"/>
    <col min="7699" max="7699" width="8.5703125" style="602" customWidth="1"/>
    <col min="7700" max="7700" width="7.5703125" style="602" customWidth="1"/>
    <col min="7701" max="7935" width="7.140625" style="602"/>
    <col min="7936" max="7936" width="0.85546875" style="602" customWidth="1"/>
    <col min="7937" max="7937" width="16.85546875" style="602" customWidth="1"/>
    <col min="7938" max="7938" width="0.85546875" style="602" customWidth="1"/>
    <col min="7939" max="7939" width="1" style="602" customWidth="1"/>
    <col min="7940" max="7940" width="10.140625" style="602" customWidth="1"/>
    <col min="7941" max="7941" width="9.28515625" style="602" customWidth="1"/>
    <col min="7942" max="7942" width="8.7109375" style="602" customWidth="1"/>
    <col min="7943" max="7943" width="1.7109375" style="602" customWidth="1"/>
    <col min="7944" max="7944" width="7.28515625" style="602" customWidth="1"/>
    <col min="7945" max="7945" width="9.28515625" style="602" customWidth="1"/>
    <col min="7946" max="7946" width="8.7109375" style="602" customWidth="1"/>
    <col min="7947" max="7947" width="1.7109375" style="602" customWidth="1"/>
    <col min="7948" max="7948" width="8.7109375" style="602" customWidth="1"/>
    <col min="7949" max="7949" width="9.28515625" style="602" customWidth="1"/>
    <col min="7950" max="7950" width="8.42578125" style="602" customWidth="1"/>
    <col min="7951" max="7951" width="1.42578125" style="602" customWidth="1"/>
    <col min="7952" max="7952" width="0.5703125" style="602" customWidth="1"/>
    <col min="7953" max="7953" width="5.7109375" style="602" customWidth="1"/>
    <col min="7954" max="7954" width="16" style="602" customWidth="1"/>
    <col min="7955" max="7955" width="8.5703125" style="602" customWidth="1"/>
    <col min="7956" max="7956" width="7.5703125" style="602" customWidth="1"/>
    <col min="7957" max="8191" width="7.140625" style="602"/>
    <col min="8192" max="8192" width="0.85546875" style="602" customWidth="1"/>
    <col min="8193" max="8193" width="16.85546875" style="602" customWidth="1"/>
    <col min="8194" max="8194" width="0.85546875" style="602" customWidth="1"/>
    <col min="8195" max="8195" width="1" style="602" customWidth="1"/>
    <col min="8196" max="8196" width="10.140625" style="602" customWidth="1"/>
    <col min="8197" max="8197" width="9.28515625" style="602" customWidth="1"/>
    <col min="8198" max="8198" width="8.7109375" style="602" customWidth="1"/>
    <col min="8199" max="8199" width="1.7109375" style="602" customWidth="1"/>
    <col min="8200" max="8200" width="7.28515625" style="602" customWidth="1"/>
    <col min="8201" max="8201" width="9.28515625" style="602" customWidth="1"/>
    <col min="8202" max="8202" width="8.7109375" style="602" customWidth="1"/>
    <col min="8203" max="8203" width="1.7109375" style="602" customWidth="1"/>
    <col min="8204" max="8204" width="8.7109375" style="602" customWidth="1"/>
    <col min="8205" max="8205" width="9.28515625" style="602" customWidth="1"/>
    <col min="8206" max="8206" width="8.42578125" style="602" customWidth="1"/>
    <col min="8207" max="8207" width="1.42578125" style="602" customWidth="1"/>
    <col min="8208" max="8208" width="0.5703125" style="602" customWidth="1"/>
    <col min="8209" max="8209" width="5.7109375" style="602" customWidth="1"/>
    <col min="8210" max="8210" width="16" style="602" customWidth="1"/>
    <col min="8211" max="8211" width="8.5703125" style="602" customWidth="1"/>
    <col min="8212" max="8212" width="7.5703125" style="602" customWidth="1"/>
    <col min="8213" max="8447" width="7.140625" style="602"/>
    <col min="8448" max="8448" width="0.85546875" style="602" customWidth="1"/>
    <col min="8449" max="8449" width="16.85546875" style="602" customWidth="1"/>
    <col min="8450" max="8450" width="0.85546875" style="602" customWidth="1"/>
    <col min="8451" max="8451" width="1" style="602" customWidth="1"/>
    <col min="8452" max="8452" width="10.140625" style="602" customWidth="1"/>
    <col min="8453" max="8453" width="9.28515625" style="602" customWidth="1"/>
    <col min="8454" max="8454" width="8.7109375" style="602" customWidth="1"/>
    <col min="8455" max="8455" width="1.7109375" style="602" customWidth="1"/>
    <col min="8456" max="8456" width="7.28515625" style="602" customWidth="1"/>
    <col min="8457" max="8457" width="9.28515625" style="602" customWidth="1"/>
    <col min="8458" max="8458" width="8.7109375" style="602" customWidth="1"/>
    <col min="8459" max="8459" width="1.7109375" style="602" customWidth="1"/>
    <col min="8460" max="8460" width="8.7109375" style="602" customWidth="1"/>
    <col min="8461" max="8461" width="9.28515625" style="602" customWidth="1"/>
    <col min="8462" max="8462" width="8.42578125" style="602" customWidth="1"/>
    <col min="8463" max="8463" width="1.42578125" style="602" customWidth="1"/>
    <col min="8464" max="8464" width="0.5703125" style="602" customWidth="1"/>
    <col min="8465" max="8465" width="5.7109375" style="602" customWidth="1"/>
    <col min="8466" max="8466" width="16" style="602" customWidth="1"/>
    <col min="8467" max="8467" width="8.5703125" style="602" customWidth="1"/>
    <col min="8468" max="8468" width="7.5703125" style="602" customWidth="1"/>
    <col min="8469" max="8703" width="7.140625" style="602"/>
    <col min="8704" max="8704" width="0.85546875" style="602" customWidth="1"/>
    <col min="8705" max="8705" width="16.85546875" style="602" customWidth="1"/>
    <col min="8706" max="8706" width="0.85546875" style="602" customWidth="1"/>
    <col min="8707" max="8707" width="1" style="602" customWidth="1"/>
    <col min="8708" max="8708" width="10.140625" style="602" customWidth="1"/>
    <col min="8709" max="8709" width="9.28515625" style="602" customWidth="1"/>
    <col min="8710" max="8710" width="8.7109375" style="602" customWidth="1"/>
    <col min="8711" max="8711" width="1.7109375" style="602" customWidth="1"/>
    <col min="8712" max="8712" width="7.28515625" style="602" customWidth="1"/>
    <col min="8713" max="8713" width="9.28515625" style="602" customWidth="1"/>
    <col min="8714" max="8714" width="8.7109375" style="602" customWidth="1"/>
    <col min="8715" max="8715" width="1.7109375" style="602" customWidth="1"/>
    <col min="8716" max="8716" width="8.7109375" style="602" customWidth="1"/>
    <col min="8717" max="8717" width="9.28515625" style="602" customWidth="1"/>
    <col min="8718" max="8718" width="8.42578125" style="602" customWidth="1"/>
    <col min="8719" max="8719" width="1.42578125" style="602" customWidth="1"/>
    <col min="8720" max="8720" width="0.5703125" style="602" customWidth="1"/>
    <col min="8721" max="8721" width="5.7109375" style="602" customWidth="1"/>
    <col min="8722" max="8722" width="16" style="602" customWidth="1"/>
    <col min="8723" max="8723" width="8.5703125" style="602" customWidth="1"/>
    <col min="8724" max="8724" width="7.5703125" style="602" customWidth="1"/>
    <col min="8725" max="8959" width="7.140625" style="602"/>
    <col min="8960" max="8960" width="0.85546875" style="602" customWidth="1"/>
    <col min="8961" max="8961" width="16.85546875" style="602" customWidth="1"/>
    <col min="8962" max="8962" width="0.85546875" style="602" customWidth="1"/>
    <col min="8963" max="8963" width="1" style="602" customWidth="1"/>
    <col min="8964" max="8964" width="10.140625" style="602" customWidth="1"/>
    <col min="8965" max="8965" width="9.28515625" style="602" customWidth="1"/>
    <col min="8966" max="8966" width="8.7109375" style="602" customWidth="1"/>
    <col min="8967" max="8967" width="1.7109375" style="602" customWidth="1"/>
    <col min="8968" max="8968" width="7.28515625" style="602" customWidth="1"/>
    <col min="8969" max="8969" width="9.28515625" style="602" customWidth="1"/>
    <col min="8970" max="8970" width="8.7109375" style="602" customWidth="1"/>
    <col min="8971" max="8971" width="1.7109375" style="602" customWidth="1"/>
    <col min="8972" max="8972" width="8.7109375" style="602" customWidth="1"/>
    <col min="8973" max="8973" width="9.28515625" style="602" customWidth="1"/>
    <col min="8974" max="8974" width="8.42578125" style="602" customWidth="1"/>
    <col min="8975" max="8975" width="1.42578125" style="602" customWidth="1"/>
    <col min="8976" max="8976" width="0.5703125" style="602" customWidth="1"/>
    <col min="8977" max="8977" width="5.7109375" style="602" customWidth="1"/>
    <col min="8978" max="8978" width="16" style="602" customWidth="1"/>
    <col min="8979" max="8979" width="8.5703125" style="602" customWidth="1"/>
    <col min="8980" max="8980" width="7.5703125" style="602" customWidth="1"/>
    <col min="8981" max="9215" width="7.140625" style="602"/>
    <col min="9216" max="9216" width="0.85546875" style="602" customWidth="1"/>
    <col min="9217" max="9217" width="16.85546875" style="602" customWidth="1"/>
    <col min="9218" max="9218" width="0.85546875" style="602" customWidth="1"/>
    <col min="9219" max="9219" width="1" style="602" customWidth="1"/>
    <col min="9220" max="9220" width="10.140625" style="602" customWidth="1"/>
    <col min="9221" max="9221" width="9.28515625" style="602" customWidth="1"/>
    <col min="9222" max="9222" width="8.7109375" style="602" customWidth="1"/>
    <col min="9223" max="9223" width="1.7109375" style="602" customWidth="1"/>
    <col min="9224" max="9224" width="7.28515625" style="602" customWidth="1"/>
    <col min="9225" max="9225" width="9.28515625" style="602" customWidth="1"/>
    <col min="9226" max="9226" width="8.7109375" style="602" customWidth="1"/>
    <col min="9227" max="9227" width="1.7109375" style="602" customWidth="1"/>
    <col min="9228" max="9228" width="8.7109375" style="602" customWidth="1"/>
    <col min="9229" max="9229" width="9.28515625" style="602" customWidth="1"/>
    <col min="9230" max="9230" width="8.42578125" style="602" customWidth="1"/>
    <col min="9231" max="9231" width="1.42578125" style="602" customWidth="1"/>
    <col min="9232" max="9232" width="0.5703125" style="602" customWidth="1"/>
    <col min="9233" max="9233" width="5.7109375" style="602" customWidth="1"/>
    <col min="9234" max="9234" width="16" style="602" customWidth="1"/>
    <col min="9235" max="9235" width="8.5703125" style="602" customWidth="1"/>
    <col min="9236" max="9236" width="7.5703125" style="602" customWidth="1"/>
    <col min="9237" max="9471" width="7.140625" style="602"/>
    <col min="9472" max="9472" width="0.85546875" style="602" customWidth="1"/>
    <col min="9473" max="9473" width="16.85546875" style="602" customWidth="1"/>
    <col min="9474" max="9474" width="0.85546875" style="602" customWidth="1"/>
    <col min="9475" max="9475" width="1" style="602" customWidth="1"/>
    <col min="9476" max="9476" width="10.140625" style="602" customWidth="1"/>
    <col min="9477" max="9477" width="9.28515625" style="602" customWidth="1"/>
    <col min="9478" max="9478" width="8.7109375" style="602" customWidth="1"/>
    <col min="9479" max="9479" width="1.7109375" style="602" customWidth="1"/>
    <col min="9480" max="9480" width="7.28515625" style="602" customWidth="1"/>
    <col min="9481" max="9481" width="9.28515625" style="602" customWidth="1"/>
    <col min="9482" max="9482" width="8.7109375" style="602" customWidth="1"/>
    <col min="9483" max="9483" width="1.7109375" style="602" customWidth="1"/>
    <col min="9484" max="9484" width="8.7109375" style="602" customWidth="1"/>
    <col min="9485" max="9485" width="9.28515625" style="602" customWidth="1"/>
    <col min="9486" max="9486" width="8.42578125" style="602" customWidth="1"/>
    <col min="9487" max="9487" width="1.42578125" style="602" customWidth="1"/>
    <col min="9488" max="9488" width="0.5703125" style="602" customWidth="1"/>
    <col min="9489" max="9489" width="5.7109375" style="602" customWidth="1"/>
    <col min="9490" max="9490" width="16" style="602" customWidth="1"/>
    <col min="9491" max="9491" width="8.5703125" style="602" customWidth="1"/>
    <col min="9492" max="9492" width="7.5703125" style="602" customWidth="1"/>
    <col min="9493" max="9727" width="7.140625" style="602"/>
    <col min="9728" max="9728" width="0.85546875" style="602" customWidth="1"/>
    <col min="9729" max="9729" width="16.85546875" style="602" customWidth="1"/>
    <col min="9730" max="9730" width="0.85546875" style="602" customWidth="1"/>
    <col min="9731" max="9731" width="1" style="602" customWidth="1"/>
    <col min="9732" max="9732" width="10.140625" style="602" customWidth="1"/>
    <col min="9733" max="9733" width="9.28515625" style="602" customWidth="1"/>
    <col min="9734" max="9734" width="8.7109375" style="602" customWidth="1"/>
    <col min="9735" max="9735" width="1.7109375" style="602" customWidth="1"/>
    <col min="9736" max="9736" width="7.28515625" style="602" customWidth="1"/>
    <col min="9737" max="9737" width="9.28515625" style="602" customWidth="1"/>
    <col min="9738" max="9738" width="8.7109375" style="602" customWidth="1"/>
    <col min="9739" max="9739" width="1.7109375" style="602" customWidth="1"/>
    <col min="9740" max="9740" width="8.7109375" style="602" customWidth="1"/>
    <col min="9741" max="9741" width="9.28515625" style="602" customWidth="1"/>
    <col min="9742" max="9742" width="8.42578125" style="602" customWidth="1"/>
    <col min="9743" max="9743" width="1.42578125" style="602" customWidth="1"/>
    <col min="9744" max="9744" width="0.5703125" style="602" customWidth="1"/>
    <col min="9745" max="9745" width="5.7109375" style="602" customWidth="1"/>
    <col min="9746" max="9746" width="16" style="602" customWidth="1"/>
    <col min="9747" max="9747" width="8.5703125" style="602" customWidth="1"/>
    <col min="9748" max="9748" width="7.5703125" style="602" customWidth="1"/>
    <col min="9749" max="9983" width="7.140625" style="602"/>
    <col min="9984" max="9984" width="0.85546875" style="602" customWidth="1"/>
    <col min="9985" max="9985" width="16.85546875" style="602" customWidth="1"/>
    <col min="9986" max="9986" width="0.85546875" style="602" customWidth="1"/>
    <col min="9987" max="9987" width="1" style="602" customWidth="1"/>
    <col min="9988" max="9988" width="10.140625" style="602" customWidth="1"/>
    <col min="9989" max="9989" width="9.28515625" style="602" customWidth="1"/>
    <col min="9990" max="9990" width="8.7109375" style="602" customWidth="1"/>
    <col min="9991" max="9991" width="1.7109375" style="602" customWidth="1"/>
    <col min="9992" max="9992" width="7.28515625" style="602" customWidth="1"/>
    <col min="9993" max="9993" width="9.28515625" style="602" customWidth="1"/>
    <col min="9994" max="9994" width="8.7109375" style="602" customWidth="1"/>
    <col min="9995" max="9995" width="1.7109375" style="602" customWidth="1"/>
    <col min="9996" max="9996" width="8.7109375" style="602" customWidth="1"/>
    <col min="9997" max="9997" width="9.28515625" style="602" customWidth="1"/>
    <col min="9998" max="9998" width="8.42578125" style="602" customWidth="1"/>
    <col min="9999" max="9999" width="1.42578125" style="602" customWidth="1"/>
    <col min="10000" max="10000" width="0.5703125" style="602" customWidth="1"/>
    <col min="10001" max="10001" width="5.7109375" style="602" customWidth="1"/>
    <col min="10002" max="10002" width="16" style="602" customWidth="1"/>
    <col min="10003" max="10003" width="8.5703125" style="602" customWidth="1"/>
    <col min="10004" max="10004" width="7.5703125" style="602" customWidth="1"/>
    <col min="10005" max="10239" width="7.140625" style="602"/>
    <col min="10240" max="10240" width="0.85546875" style="602" customWidth="1"/>
    <col min="10241" max="10241" width="16.85546875" style="602" customWidth="1"/>
    <col min="10242" max="10242" width="0.85546875" style="602" customWidth="1"/>
    <col min="10243" max="10243" width="1" style="602" customWidth="1"/>
    <col min="10244" max="10244" width="10.140625" style="602" customWidth="1"/>
    <col min="10245" max="10245" width="9.28515625" style="602" customWidth="1"/>
    <col min="10246" max="10246" width="8.7109375" style="602" customWidth="1"/>
    <col min="10247" max="10247" width="1.7109375" style="602" customWidth="1"/>
    <col min="10248" max="10248" width="7.28515625" style="602" customWidth="1"/>
    <col min="10249" max="10249" width="9.28515625" style="602" customWidth="1"/>
    <col min="10250" max="10250" width="8.7109375" style="602" customWidth="1"/>
    <col min="10251" max="10251" width="1.7109375" style="602" customWidth="1"/>
    <col min="10252" max="10252" width="8.7109375" style="602" customWidth="1"/>
    <col min="10253" max="10253" width="9.28515625" style="602" customWidth="1"/>
    <col min="10254" max="10254" width="8.42578125" style="602" customWidth="1"/>
    <col min="10255" max="10255" width="1.42578125" style="602" customWidth="1"/>
    <col min="10256" max="10256" width="0.5703125" style="602" customWidth="1"/>
    <col min="10257" max="10257" width="5.7109375" style="602" customWidth="1"/>
    <col min="10258" max="10258" width="16" style="602" customWidth="1"/>
    <col min="10259" max="10259" width="8.5703125" style="602" customWidth="1"/>
    <col min="10260" max="10260" width="7.5703125" style="602" customWidth="1"/>
    <col min="10261" max="10495" width="7.140625" style="602"/>
    <col min="10496" max="10496" width="0.85546875" style="602" customWidth="1"/>
    <col min="10497" max="10497" width="16.85546875" style="602" customWidth="1"/>
    <col min="10498" max="10498" width="0.85546875" style="602" customWidth="1"/>
    <col min="10499" max="10499" width="1" style="602" customWidth="1"/>
    <col min="10500" max="10500" width="10.140625" style="602" customWidth="1"/>
    <col min="10501" max="10501" width="9.28515625" style="602" customWidth="1"/>
    <col min="10502" max="10502" width="8.7109375" style="602" customWidth="1"/>
    <col min="10503" max="10503" width="1.7109375" style="602" customWidth="1"/>
    <col min="10504" max="10504" width="7.28515625" style="602" customWidth="1"/>
    <col min="10505" max="10505" width="9.28515625" style="602" customWidth="1"/>
    <col min="10506" max="10506" width="8.7109375" style="602" customWidth="1"/>
    <col min="10507" max="10507" width="1.7109375" style="602" customWidth="1"/>
    <col min="10508" max="10508" width="8.7109375" style="602" customWidth="1"/>
    <col min="10509" max="10509" width="9.28515625" style="602" customWidth="1"/>
    <col min="10510" max="10510" width="8.42578125" style="602" customWidth="1"/>
    <col min="10511" max="10511" width="1.42578125" style="602" customWidth="1"/>
    <col min="10512" max="10512" width="0.5703125" style="602" customWidth="1"/>
    <col min="10513" max="10513" width="5.7109375" style="602" customWidth="1"/>
    <col min="10514" max="10514" width="16" style="602" customWidth="1"/>
    <col min="10515" max="10515" width="8.5703125" style="602" customWidth="1"/>
    <col min="10516" max="10516" width="7.5703125" style="602" customWidth="1"/>
    <col min="10517" max="10751" width="7.140625" style="602"/>
    <col min="10752" max="10752" width="0.85546875" style="602" customWidth="1"/>
    <col min="10753" max="10753" width="16.85546875" style="602" customWidth="1"/>
    <col min="10754" max="10754" width="0.85546875" style="602" customWidth="1"/>
    <col min="10755" max="10755" width="1" style="602" customWidth="1"/>
    <col min="10756" max="10756" width="10.140625" style="602" customWidth="1"/>
    <col min="10757" max="10757" width="9.28515625" style="602" customWidth="1"/>
    <col min="10758" max="10758" width="8.7109375" style="602" customWidth="1"/>
    <col min="10759" max="10759" width="1.7109375" style="602" customWidth="1"/>
    <col min="10760" max="10760" width="7.28515625" style="602" customWidth="1"/>
    <col min="10761" max="10761" width="9.28515625" style="602" customWidth="1"/>
    <col min="10762" max="10762" width="8.7109375" style="602" customWidth="1"/>
    <col min="10763" max="10763" width="1.7109375" style="602" customWidth="1"/>
    <col min="10764" max="10764" width="8.7109375" style="602" customWidth="1"/>
    <col min="10765" max="10765" width="9.28515625" style="602" customWidth="1"/>
    <col min="10766" max="10766" width="8.42578125" style="602" customWidth="1"/>
    <col min="10767" max="10767" width="1.42578125" style="602" customWidth="1"/>
    <col min="10768" max="10768" width="0.5703125" style="602" customWidth="1"/>
    <col min="10769" max="10769" width="5.7109375" style="602" customWidth="1"/>
    <col min="10770" max="10770" width="16" style="602" customWidth="1"/>
    <col min="10771" max="10771" width="8.5703125" style="602" customWidth="1"/>
    <col min="10772" max="10772" width="7.5703125" style="602" customWidth="1"/>
    <col min="10773" max="11007" width="7.140625" style="602"/>
    <col min="11008" max="11008" width="0.85546875" style="602" customWidth="1"/>
    <col min="11009" max="11009" width="16.85546875" style="602" customWidth="1"/>
    <col min="11010" max="11010" width="0.85546875" style="602" customWidth="1"/>
    <col min="11011" max="11011" width="1" style="602" customWidth="1"/>
    <col min="11012" max="11012" width="10.140625" style="602" customWidth="1"/>
    <col min="11013" max="11013" width="9.28515625" style="602" customWidth="1"/>
    <col min="11014" max="11014" width="8.7109375" style="602" customWidth="1"/>
    <col min="11015" max="11015" width="1.7109375" style="602" customWidth="1"/>
    <col min="11016" max="11016" width="7.28515625" style="602" customWidth="1"/>
    <col min="11017" max="11017" width="9.28515625" style="602" customWidth="1"/>
    <col min="11018" max="11018" width="8.7109375" style="602" customWidth="1"/>
    <col min="11019" max="11019" width="1.7109375" style="602" customWidth="1"/>
    <col min="11020" max="11020" width="8.7109375" style="602" customWidth="1"/>
    <col min="11021" max="11021" width="9.28515625" style="602" customWidth="1"/>
    <col min="11022" max="11022" width="8.42578125" style="602" customWidth="1"/>
    <col min="11023" max="11023" width="1.42578125" style="602" customWidth="1"/>
    <col min="11024" max="11024" width="0.5703125" style="602" customWidth="1"/>
    <col min="11025" max="11025" width="5.7109375" style="602" customWidth="1"/>
    <col min="11026" max="11026" width="16" style="602" customWidth="1"/>
    <col min="11027" max="11027" width="8.5703125" style="602" customWidth="1"/>
    <col min="11028" max="11028" width="7.5703125" style="602" customWidth="1"/>
    <col min="11029" max="11263" width="7.140625" style="602"/>
    <col min="11264" max="11264" width="0.85546875" style="602" customWidth="1"/>
    <col min="11265" max="11265" width="16.85546875" style="602" customWidth="1"/>
    <col min="11266" max="11266" width="0.85546875" style="602" customWidth="1"/>
    <col min="11267" max="11267" width="1" style="602" customWidth="1"/>
    <col min="11268" max="11268" width="10.140625" style="602" customWidth="1"/>
    <col min="11269" max="11269" width="9.28515625" style="602" customWidth="1"/>
    <col min="11270" max="11270" width="8.7109375" style="602" customWidth="1"/>
    <col min="11271" max="11271" width="1.7109375" style="602" customWidth="1"/>
    <col min="11272" max="11272" width="7.28515625" style="602" customWidth="1"/>
    <col min="11273" max="11273" width="9.28515625" style="602" customWidth="1"/>
    <col min="11274" max="11274" width="8.7109375" style="602" customWidth="1"/>
    <col min="11275" max="11275" width="1.7109375" style="602" customWidth="1"/>
    <col min="11276" max="11276" width="8.7109375" style="602" customWidth="1"/>
    <col min="11277" max="11277" width="9.28515625" style="602" customWidth="1"/>
    <col min="11278" max="11278" width="8.42578125" style="602" customWidth="1"/>
    <col min="11279" max="11279" width="1.42578125" style="602" customWidth="1"/>
    <col min="11280" max="11280" width="0.5703125" style="602" customWidth="1"/>
    <col min="11281" max="11281" width="5.7109375" style="602" customWidth="1"/>
    <col min="11282" max="11282" width="16" style="602" customWidth="1"/>
    <col min="11283" max="11283" width="8.5703125" style="602" customWidth="1"/>
    <col min="11284" max="11284" width="7.5703125" style="602" customWidth="1"/>
    <col min="11285" max="11519" width="7.140625" style="602"/>
    <col min="11520" max="11520" width="0.85546875" style="602" customWidth="1"/>
    <col min="11521" max="11521" width="16.85546875" style="602" customWidth="1"/>
    <col min="11522" max="11522" width="0.85546875" style="602" customWidth="1"/>
    <col min="11523" max="11523" width="1" style="602" customWidth="1"/>
    <col min="11524" max="11524" width="10.140625" style="602" customWidth="1"/>
    <col min="11525" max="11525" width="9.28515625" style="602" customWidth="1"/>
    <col min="11526" max="11526" width="8.7109375" style="602" customWidth="1"/>
    <col min="11527" max="11527" width="1.7109375" style="602" customWidth="1"/>
    <col min="11528" max="11528" width="7.28515625" style="602" customWidth="1"/>
    <col min="11529" max="11529" width="9.28515625" style="602" customWidth="1"/>
    <col min="11530" max="11530" width="8.7109375" style="602" customWidth="1"/>
    <col min="11531" max="11531" width="1.7109375" style="602" customWidth="1"/>
    <col min="11532" max="11532" width="8.7109375" style="602" customWidth="1"/>
    <col min="11533" max="11533" width="9.28515625" style="602" customWidth="1"/>
    <col min="11534" max="11534" width="8.42578125" style="602" customWidth="1"/>
    <col min="11535" max="11535" width="1.42578125" style="602" customWidth="1"/>
    <col min="11536" max="11536" width="0.5703125" style="602" customWidth="1"/>
    <col min="11537" max="11537" width="5.7109375" style="602" customWidth="1"/>
    <col min="11538" max="11538" width="16" style="602" customWidth="1"/>
    <col min="11539" max="11539" width="8.5703125" style="602" customWidth="1"/>
    <col min="11540" max="11540" width="7.5703125" style="602" customWidth="1"/>
    <col min="11541" max="11775" width="7.140625" style="602"/>
    <col min="11776" max="11776" width="0.85546875" style="602" customWidth="1"/>
    <col min="11777" max="11777" width="16.85546875" style="602" customWidth="1"/>
    <col min="11778" max="11778" width="0.85546875" style="602" customWidth="1"/>
    <col min="11779" max="11779" width="1" style="602" customWidth="1"/>
    <col min="11780" max="11780" width="10.140625" style="602" customWidth="1"/>
    <col min="11781" max="11781" width="9.28515625" style="602" customWidth="1"/>
    <col min="11782" max="11782" width="8.7109375" style="602" customWidth="1"/>
    <col min="11783" max="11783" width="1.7109375" style="602" customWidth="1"/>
    <col min="11784" max="11784" width="7.28515625" style="602" customWidth="1"/>
    <col min="11785" max="11785" width="9.28515625" style="602" customWidth="1"/>
    <col min="11786" max="11786" width="8.7109375" style="602" customWidth="1"/>
    <col min="11787" max="11787" width="1.7109375" style="602" customWidth="1"/>
    <col min="11788" max="11788" width="8.7109375" style="602" customWidth="1"/>
    <col min="11789" max="11789" width="9.28515625" style="602" customWidth="1"/>
    <col min="11790" max="11790" width="8.42578125" style="602" customWidth="1"/>
    <col min="11791" max="11791" width="1.42578125" style="602" customWidth="1"/>
    <col min="11792" max="11792" width="0.5703125" style="602" customWidth="1"/>
    <col min="11793" max="11793" width="5.7109375" style="602" customWidth="1"/>
    <col min="11794" max="11794" width="16" style="602" customWidth="1"/>
    <col min="11795" max="11795" width="8.5703125" style="602" customWidth="1"/>
    <col min="11796" max="11796" width="7.5703125" style="602" customWidth="1"/>
    <col min="11797" max="12031" width="7.140625" style="602"/>
    <col min="12032" max="12032" width="0.85546875" style="602" customWidth="1"/>
    <col min="12033" max="12033" width="16.85546875" style="602" customWidth="1"/>
    <col min="12034" max="12034" width="0.85546875" style="602" customWidth="1"/>
    <col min="12035" max="12035" width="1" style="602" customWidth="1"/>
    <col min="12036" max="12036" width="10.140625" style="602" customWidth="1"/>
    <col min="12037" max="12037" width="9.28515625" style="602" customWidth="1"/>
    <col min="12038" max="12038" width="8.7109375" style="602" customWidth="1"/>
    <col min="12039" max="12039" width="1.7109375" style="602" customWidth="1"/>
    <col min="12040" max="12040" width="7.28515625" style="602" customWidth="1"/>
    <col min="12041" max="12041" width="9.28515625" style="602" customWidth="1"/>
    <col min="12042" max="12042" width="8.7109375" style="602" customWidth="1"/>
    <col min="12043" max="12043" width="1.7109375" style="602" customWidth="1"/>
    <col min="12044" max="12044" width="8.7109375" style="602" customWidth="1"/>
    <col min="12045" max="12045" width="9.28515625" style="602" customWidth="1"/>
    <col min="12046" max="12046" width="8.42578125" style="602" customWidth="1"/>
    <col min="12047" max="12047" width="1.42578125" style="602" customWidth="1"/>
    <col min="12048" max="12048" width="0.5703125" style="602" customWidth="1"/>
    <col min="12049" max="12049" width="5.7109375" style="602" customWidth="1"/>
    <col min="12050" max="12050" width="16" style="602" customWidth="1"/>
    <col min="12051" max="12051" width="8.5703125" style="602" customWidth="1"/>
    <col min="12052" max="12052" width="7.5703125" style="602" customWidth="1"/>
    <col min="12053" max="12287" width="7.140625" style="602"/>
    <col min="12288" max="12288" width="0.85546875" style="602" customWidth="1"/>
    <col min="12289" max="12289" width="16.85546875" style="602" customWidth="1"/>
    <col min="12290" max="12290" width="0.85546875" style="602" customWidth="1"/>
    <col min="12291" max="12291" width="1" style="602" customWidth="1"/>
    <col min="12292" max="12292" width="10.140625" style="602" customWidth="1"/>
    <col min="12293" max="12293" width="9.28515625" style="602" customWidth="1"/>
    <col min="12294" max="12294" width="8.7109375" style="602" customWidth="1"/>
    <col min="12295" max="12295" width="1.7109375" style="602" customWidth="1"/>
    <col min="12296" max="12296" width="7.28515625" style="602" customWidth="1"/>
    <col min="12297" max="12297" width="9.28515625" style="602" customWidth="1"/>
    <col min="12298" max="12298" width="8.7109375" style="602" customWidth="1"/>
    <col min="12299" max="12299" width="1.7109375" style="602" customWidth="1"/>
    <col min="12300" max="12300" width="8.7109375" style="602" customWidth="1"/>
    <col min="12301" max="12301" width="9.28515625" style="602" customWidth="1"/>
    <col min="12302" max="12302" width="8.42578125" style="602" customWidth="1"/>
    <col min="12303" max="12303" width="1.42578125" style="602" customWidth="1"/>
    <col min="12304" max="12304" width="0.5703125" style="602" customWidth="1"/>
    <col min="12305" max="12305" width="5.7109375" style="602" customWidth="1"/>
    <col min="12306" max="12306" width="16" style="602" customWidth="1"/>
    <col min="12307" max="12307" width="8.5703125" style="602" customWidth="1"/>
    <col min="12308" max="12308" width="7.5703125" style="602" customWidth="1"/>
    <col min="12309" max="12543" width="7.140625" style="602"/>
    <col min="12544" max="12544" width="0.85546875" style="602" customWidth="1"/>
    <col min="12545" max="12545" width="16.85546875" style="602" customWidth="1"/>
    <col min="12546" max="12546" width="0.85546875" style="602" customWidth="1"/>
    <col min="12547" max="12547" width="1" style="602" customWidth="1"/>
    <col min="12548" max="12548" width="10.140625" style="602" customWidth="1"/>
    <col min="12549" max="12549" width="9.28515625" style="602" customWidth="1"/>
    <col min="12550" max="12550" width="8.7109375" style="602" customWidth="1"/>
    <col min="12551" max="12551" width="1.7109375" style="602" customWidth="1"/>
    <col min="12552" max="12552" width="7.28515625" style="602" customWidth="1"/>
    <col min="12553" max="12553" width="9.28515625" style="602" customWidth="1"/>
    <col min="12554" max="12554" width="8.7109375" style="602" customWidth="1"/>
    <col min="12555" max="12555" width="1.7109375" style="602" customWidth="1"/>
    <col min="12556" max="12556" width="8.7109375" style="602" customWidth="1"/>
    <col min="12557" max="12557" width="9.28515625" style="602" customWidth="1"/>
    <col min="12558" max="12558" width="8.42578125" style="602" customWidth="1"/>
    <col min="12559" max="12559" width="1.42578125" style="602" customWidth="1"/>
    <col min="12560" max="12560" width="0.5703125" style="602" customWidth="1"/>
    <col min="12561" max="12561" width="5.7109375" style="602" customWidth="1"/>
    <col min="12562" max="12562" width="16" style="602" customWidth="1"/>
    <col min="12563" max="12563" width="8.5703125" style="602" customWidth="1"/>
    <col min="12564" max="12564" width="7.5703125" style="602" customWidth="1"/>
    <col min="12565" max="12799" width="7.140625" style="602"/>
    <col min="12800" max="12800" width="0.85546875" style="602" customWidth="1"/>
    <col min="12801" max="12801" width="16.85546875" style="602" customWidth="1"/>
    <col min="12802" max="12802" width="0.85546875" style="602" customWidth="1"/>
    <col min="12803" max="12803" width="1" style="602" customWidth="1"/>
    <col min="12804" max="12804" width="10.140625" style="602" customWidth="1"/>
    <col min="12805" max="12805" width="9.28515625" style="602" customWidth="1"/>
    <col min="12806" max="12806" width="8.7109375" style="602" customWidth="1"/>
    <col min="12807" max="12807" width="1.7109375" style="602" customWidth="1"/>
    <col min="12808" max="12808" width="7.28515625" style="602" customWidth="1"/>
    <col min="12809" max="12809" width="9.28515625" style="602" customWidth="1"/>
    <col min="12810" max="12810" width="8.7109375" style="602" customWidth="1"/>
    <col min="12811" max="12811" width="1.7109375" style="602" customWidth="1"/>
    <col min="12812" max="12812" width="8.7109375" style="602" customWidth="1"/>
    <col min="12813" max="12813" width="9.28515625" style="602" customWidth="1"/>
    <col min="12814" max="12814" width="8.42578125" style="602" customWidth="1"/>
    <col min="12815" max="12815" width="1.42578125" style="602" customWidth="1"/>
    <col min="12816" max="12816" width="0.5703125" style="602" customWidth="1"/>
    <col min="12817" max="12817" width="5.7109375" style="602" customWidth="1"/>
    <col min="12818" max="12818" width="16" style="602" customWidth="1"/>
    <col min="12819" max="12819" width="8.5703125" style="602" customWidth="1"/>
    <col min="12820" max="12820" width="7.5703125" style="602" customWidth="1"/>
    <col min="12821" max="13055" width="7.140625" style="602"/>
    <col min="13056" max="13056" width="0.85546875" style="602" customWidth="1"/>
    <col min="13057" max="13057" width="16.85546875" style="602" customWidth="1"/>
    <col min="13058" max="13058" width="0.85546875" style="602" customWidth="1"/>
    <col min="13059" max="13059" width="1" style="602" customWidth="1"/>
    <col min="13060" max="13060" width="10.140625" style="602" customWidth="1"/>
    <col min="13061" max="13061" width="9.28515625" style="602" customWidth="1"/>
    <col min="13062" max="13062" width="8.7109375" style="602" customWidth="1"/>
    <col min="13063" max="13063" width="1.7109375" style="602" customWidth="1"/>
    <col min="13064" max="13064" width="7.28515625" style="602" customWidth="1"/>
    <col min="13065" max="13065" width="9.28515625" style="602" customWidth="1"/>
    <col min="13066" max="13066" width="8.7109375" style="602" customWidth="1"/>
    <col min="13067" max="13067" width="1.7109375" style="602" customWidth="1"/>
    <col min="13068" max="13068" width="8.7109375" style="602" customWidth="1"/>
    <col min="13069" max="13069" width="9.28515625" style="602" customWidth="1"/>
    <col min="13070" max="13070" width="8.42578125" style="602" customWidth="1"/>
    <col min="13071" max="13071" width="1.42578125" style="602" customWidth="1"/>
    <col min="13072" max="13072" width="0.5703125" style="602" customWidth="1"/>
    <col min="13073" max="13073" width="5.7109375" style="602" customWidth="1"/>
    <col min="13074" max="13074" width="16" style="602" customWidth="1"/>
    <col min="13075" max="13075" width="8.5703125" style="602" customWidth="1"/>
    <col min="13076" max="13076" width="7.5703125" style="602" customWidth="1"/>
    <col min="13077" max="13311" width="7.140625" style="602"/>
    <col min="13312" max="13312" width="0.85546875" style="602" customWidth="1"/>
    <col min="13313" max="13313" width="16.85546875" style="602" customWidth="1"/>
    <col min="13314" max="13314" width="0.85546875" style="602" customWidth="1"/>
    <col min="13315" max="13315" width="1" style="602" customWidth="1"/>
    <col min="13316" max="13316" width="10.140625" style="602" customWidth="1"/>
    <col min="13317" max="13317" width="9.28515625" style="602" customWidth="1"/>
    <col min="13318" max="13318" width="8.7109375" style="602" customWidth="1"/>
    <col min="13319" max="13319" width="1.7109375" style="602" customWidth="1"/>
    <col min="13320" max="13320" width="7.28515625" style="602" customWidth="1"/>
    <col min="13321" max="13321" width="9.28515625" style="602" customWidth="1"/>
    <col min="13322" max="13322" width="8.7109375" style="602" customWidth="1"/>
    <col min="13323" max="13323" width="1.7109375" style="602" customWidth="1"/>
    <col min="13324" max="13324" width="8.7109375" style="602" customWidth="1"/>
    <col min="13325" max="13325" width="9.28515625" style="602" customWidth="1"/>
    <col min="13326" max="13326" width="8.42578125" style="602" customWidth="1"/>
    <col min="13327" max="13327" width="1.42578125" style="602" customWidth="1"/>
    <col min="13328" max="13328" width="0.5703125" style="602" customWidth="1"/>
    <col min="13329" max="13329" width="5.7109375" style="602" customWidth="1"/>
    <col min="13330" max="13330" width="16" style="602" customWidth="1"/>
    <col min="13331" max="13331" width="8.5703125" style="602" customWidth="1"/>
    <col min="13332" max="13332" width="7.5703125" style="602" customWidth="1"/>
    <col min="13333" max="13567" width="7.140625" style="602"/>
    <col min="13568" max="13568" width="0.85546875" style="602" customWidth="1"/>
    <col min="13569" max="13569" width="16.85546875" style="602" customWidth="1"/>
    <col min="13570" max="13570" width="0.85546875" style="602" customWidth="1"/>
    <col min="13571" max="13571" width="1" style="602" customWidth="1"/>
    <col min="13572" max="13572" width="10.140625" style="602" customWidth="1"/>
    <col min="13573" max="13573" width="9.28515625" style="602" customWidth="1"/>
    <col min="13574" max="13574" width="8.7109375" style="602" customWidth="1"/>
    <col min="13575" max="13575" width="1.7109375" style="602" customWidth="1"/>
    <col min="13576" max="13576" width="7.28515625" style="602" customWidth="1"/>
    <col min="13577" max="13577" width="9.28515625" style="602" customWidth="1"/>
    <col min="13578" max="13578" width="8.7109375" style="602" customWidth="1"/>
    <col min="13579" max="13579" width="1.7109375" style="602" customWidth="1"/>
    <col min="13580" max="13580" width="8.7109375" style="602" customWidth="1"/>
    <col min="13581" max="13581" width="9.28515625" style="602" customWidth="1"/>
    <col min="13582" max="13582" width="8.42578125" style="602" customWidth="1"/>
    <col min="13583" max="13583" width="1.42578125" style="602" customWidth="1"/>
    <col min="13584" max="13584" width="0.5703125" style="602" customWidth="1"/>
    <col min="13585" max="13585" width="5.7109375" style="602" customWidth="1"/>
    <col min="13586" max="13586" width="16" style="602" customWidth="1"/>
    <col min="13587" max="13587" width="8.5703125" style="602" customWidth="1"/>
    <col min="13588" max="13588" width="7.5703125" style="602" customWidth="1"/>
    <col min="13589" max="13823" width="7.140625" style="602"/>
    <col min="13824" max="13824" width="0.85546875" style="602" customWidth="1"/>
    <col min="13825" max="13825" width="16.85546875" style="602" customWidth="1"/>
    <col min="13826" max="13826" width="0.85546875" style="602" customWidth="1"/>
    <col min="13827" max="13827" width="1" style="602" customWidth="1"/>
    <col min="13828" max="13828" width="10.140625" style="602" customWidth="1"/>
    <col min="13829" max="13829" width="9.28515625" style="602" customWidth="1"/>
    <col min="13830" max="13830" width="8.7109375" style="602" customWidth="1"/>
    <col min="13831" max="13831" width="1.7109375" style="602" customWidth="1"/>
    <col min="13832" max="13832" width="7.28515625" style="602" customWidth="1"/>
    <col min="13833" max="13833" width="9.28515625" style="602" customWidth="1"/>
    <col min="13834" max="13834" width="8.7109375" style="602" customWidth="1"/>
    <col min="13835" max="13835" width="1.7109375" style="602" customWidth="1"/>
    <col min="13836" max="13836" width="8.7109375" style="602" customWidth="1"/>
    <col min="13837" max="13837" width="9.28515625" style="602" customWidth="1"/>
    <col min="13838" max="13838" width="8.42578125" style="602" customWidth="1"/>
    <col min="13839" max="13839" width="1.42578125" style="602" customWidth="1"/>
    <col min="13840" max="13840" width="0.5703125" style="602" customWidth="1"/>
    <col min="13841" max="13841" width="5.7109375" style="602" customWidth="1"/>
    <col min="13842" max="13842" width="16" style="602" customWidth="1"/>
    <col min="13843" max="13843" width="8.5703125" style="602" customWidth="1"/>
    <col min="13844" max="13844" width="7.5703125" style="602" customWidth="1"/>
    <col min="13845" max="14079" width="7.140625" style="602"/>
    <col min="14080" max="14080" width="0.85546875" style="602" customWidth="1"/>
    <col min="14081" max="14081" width="16.85546875" style="602" customWidth="1"/>
    <col min="14082" max="14082" width="0.85546875" style="602" customWidth="1"/>
    <col min="14083" max="14083" width="1" style="602" customWidth="1"/>
    <col min="14084" max="14084" width="10.140625" style="602" customWidth="1"/>
    <col min="14085" max="14085" width="9.28515625" style="602" customWidth="1"/>
    <col min="14086" max="14086" width="8.7109375" style="602" customWidth="1"/>
    <col min="14087" max="14087" width="1.7109375" style="602" customWidth="1"/>
    <col min="14088" max="14088" width="7.28515625" style="602" customWidth="1"/>
    <col min="14089" max="14089" width="9.28515625" style="602" customWidth="1"/>
    <col min="14090" max="14090" width="8.7109375" style="602" customWidth="1"/>
    <col min="14091" max="14091" width="1.7109375" style="602" customWidth="1"/>
    <col min="14092" max="14092" width="8.7109375" style="602" customWidth="1"/>
    <col min="14093" max="14093" width="9.28515625" style="602" customWidth="1"/>
    <col min="14094" max="14094" width="8.42578125" style="602" customWidth="1"/>
    <col min="14095" max="14095" width="1.42578125" style="602" customWidth="1"/>
    <col min="14096" max="14096" width="0.5703125" style="602" customWidth="1"/>
    <col min="14097" max="14097" width="5.7109375" style="602" customWidth="1"/>
    <col min="14098" max="14098" width="16" style="602" customWidth="1"/>
    <col min="14099" max="14099" width="8.5703125" style="602" customWidth="1"/>
    <col min="14100" max="14100" width="7.5703125" style="602" customWidth="1"/>
    <col min="14101" max="14335" width="7.140625" style="602"/>
    <col min="14336" max="14336" width="0.85546875" style="602" customWidth="1"/>
    <col min="14337" max="14337" width="16.85546875" style="602" customWidth="1"/>
    <col min="14338" max="14338" width="0.85546875" style="602" customWidth="1"/>
    <col min="14339" max="14339" width="1" style="602" customWidth="1"/>
    <col min="14340" max="14340" width="10.140625" style="602" customWidth="1"/>
    <col min="14341" max="14341" width="9.28515625" style="602" customWidth="1"/>
    <col min="14342" max="14342" width="8.7109375" style="602" customWidth="1"/>
    <col min="14343" max="14343" width="1.7109375" style="602" customWidth="1"/>
    <col min="14344" max="14344" width="7.28515625" style="602" customWidth="1"/>
    <col min="14345" max="14345" width="9.28515625" style="602" customWidth="1"/>
    <col min="14346" max="14346" width="8.7109375" style="602" customWidth="1"/>
    <col min="14347" max="14347" width="1.7109375" style="602" customWidth="1"/>
    <col min="14348" max="14348" width="8.7109375" style="602" customWidth="1"/>
    <col min="14349" max="14349" width="9.28515625" style="602" customWidth="1"/>
    <col min="14350" max="14350" width="8.42578125" style="602" customWidth="1"/>
    <col min="14351" max="14351" width="1.42578125" style="602" customWidth="1"/>
    <col min="14352" max="14352" width="0.5703125" style="602" customWidth="1"/>
    <col min="14353" max="14353" width="5.7109375" style="602" customWidth="1"/>
    <col min="14354" max="14354" width="16" style="602" customWidth="1"/>
    <col min="14355" max="14355" width="8.5703125" style="602" customWidth="1"/>
    <col min="14356" max="14356" width="7.5703125" style="602" customWidth="1"/>
    <col min="14357" max="14591" width="7.140625" style="602"/>
    <col min="14592" max="14592" width="0.85546875" style="602" customWidth="1"/>
    <col min="14593" max="14593" width="16.85546875" style="602" customWidth="1"/>
    <col min="14594" max="14594" width="0.85546875" style="602" customWidth="1"/>
    <col min="14595" max="14595" width="1" style="602" customWidth="1"/>
    <col min="14596" max="14596" width="10.140625" style="602" customWidth="1"/>
    <col min="14597" max="14597" width="9.28515625" style="602" customWidth="1"/>
    <col min="14598" max="14598" width="8.7109375" style="602" customWidth="1"/>
    <col min="14599" max="14599" width="1.7109375" style="602" customWidth="1"/>
    <col min="14600" max="14600" width="7.28515625" style="602" customWidth="1"/>
    <col min="14601" max="14601" width="9.28515625" style="602" customWidth="1"/>
    <col min="14602" max="14602" width="8.7109375" style="602" customWidth="1"/>
    <col min="14603" max="14603" width="1.7109375" style="602" customWidth="1"/>
    <col min="14604" max="14604" width="8.7109375" style="602" customWidth="1"/>
    <col min="14605" max="14605" width="9.28515625" style="602" customWidth="1"/>
    <col min="14606" max="14606" width="8.42578125" style="602" customWidth="1"/>
    <col min="14607" max="14607" width="1.42578125" style="602" customWidth="1"/>
    <col min="14608" max="14608" width="0.5703125" style="602" customWidth="1"/>
    <col min="14609" max="14609" width="5.7109375" style="602" customWidth="1"/>
    <col min="14610" max="14610" width="16" style="602" customWidth="1"/>
    <col min="14611" max="14611" width="8.5703125" style="602" customWidth="1"/>
    <col min="14612" max="14612" width="7.5703125" style="602" customWidth="1"/>
    <col min="14613" max="14847" width="7.140625" style="602"/>
    <col min="14848" max="14848" width="0.85546875" style="602" customWidth="1"/>
    <col min="14849" max="14849" width="16.85546875" style="602" customWidth="1"/>
    <col min="14850" max="14850" width="0.85546875" style="602" customWidth="1"/>
    <col min="14851" max="14851" width="1" style="602" customWidth="1"/>
    <col min="14852" max="14852" width="10.140625" style="602" customWidth="1"/>
    <col min="14853" max="14853" width="9.28515625" style="602" customWidth="1"/>
    <col min="14854" max="14854" width="8.7109375" style="602" customWidth="1"/>
    <col min="14855" max="14855" width="1.7109375" style="602" customWidth="1"/>
    <col min="14856" max="14856" width="7.28515625" style="602" customWidth="1"/>
    <col min="14857" max="14857" width="9.28515625" style="602" customWidth="1"/>
    <col min="14858" max="14858" width="8.7109375" style="602" customWidth="1"/>
    <col min="14859" max="14859" width="1.7109375" style="602" customWidth="1"/>
    <col min="14860" max="14860" width="8.7109375" style="602" customWidth="1"/>
    <col min="14861" max="14861" width="9.28515625" style="602" customWidth="1"/>
    <col min="14862" max="14862" width="8.42578125" style="602" customWidth="1"/>
    <col min="14863" max="14863" width="1.42578125" style="602" customWidth="1"/>
    <col min="14864" max="14864" width="0.5703125" style="602" customWidth="1"/>
    <col min="14865" max="14865" width="5.7109375" style="602" customWidth="1"/>
    <col min="14866" max="14866" width="16" style="602" customWidth="1"/>
    <col min="14867" max="14867" width="8.5703125" style="602" customWidth="1"/>
    <col min="14868" max="14868" width="7.5703125" style="602" customWidth="1"/>
    <col min="14869" max="15103" width="7.140625" style="602"/>
    <col min="15104" max="15104" width="0.85546875" style="602" customWidth="1"/>
    <col min="15105" max="15105" width="16.85546875" style="602" customWidth="1"/>
    <col min="15106" max="15106" width="0.85546875" style="602" customWidth="1"/>
    <col min="15107" max="15107" width="1" style="602" customWidth="1"/>
    <col min="15108" max="15108" width="10.140625" style="602" customWidth="1"/>
    <col min="15109" max="15109" width="9.28515625" style="602" customWidth="1"/>
    <col min="15110" max="15110" width="8.7109375" style="602" customWidth="1"/>
    <col min="15111" max="15111" width="1.7109375" style="602" customWidth="1"/>
    <col min="15112" max="15112" width="7.28515625" style="602" customWidth="1"/>
    <col min="15113" max="15113" width="9.28515625" style="602" customWidth="1"/>
    <col min="15114" max="15114" width="8.7109375" style="602" customWidth="1"/>
    <col min="15115" max="15115" width="1.7109375" style="602" customWidth="1"/>
    <col min="15116" max="15116" width="8.7109375" style="602" customWidth="1"/>
    <col min="15117" max="15117" width="9.28515625" style="602" customWidth="1"/>
    <col min="15118" max="15118" width="8.42578125" style="602" customWidth="1"/>
    <col min="15119" max="15119" width="1.42578125" style="602" customWidth="1"/>
    <col min="15120" max="15120" width="0.5703125" style="602" customWidth="1"/>
    <col min="15121" max="15121" width="5.7109375" style="602" customWidth="1"/>
    <col min="15122" max="15122" width="16" style="602" customWidth="1"/>
    <col min="15123" max="15123" width="8.5703125" style="602" customWidth="1"/>
    <col min="15124" max="15124" width="7.5703125" style="602" customWidth="1"/>
    <col min="15125" max="15359" width="7.140625" style="602"/>
    <col min="15360" max="15360" width="0.85546875" style="602" customWidth="1"/>
    <col min="15361" max="15361" width="16.85546875" style="602" customWidth="1"/>
    <col min="15362" max="15362" width="0.85546875" style="602" customWidth="1"/>
    <col min="15363" max="15363" width="1" style="602" customWidth="1"/>
    <col min="15364" max="15364" width="10.140625" style="602" customWidth="1"/>
    <col min="15365" max="15365" width="9.28515625" style="602" customWidth="1"/>
    <col min="15366" max="15366" width="8.7109375" style="602" customWidth="1"/>
    <col min="15367" max="15367" width="1.7109375" style="602" customWidth="1"/>
    <col min="15368" max="15368" width="7.28515625" style="602" customWidth="1"/>
    <col min="15369" max="15369" width="9.28515625" style="602" customWidth="1"/>
    <col min="15370" max="15370" width="8.7109375" style="602" customWidth="1"/>
    <col min="15371" max="15371" width="1.7109375" style="602" customWidth="1"/>
    <col min="15372" max="15372" width="8.7109375" style="602" customWidth="1"/>
    <col min="15373" max="15373" width="9.28515625" style="602" customWidth="1"/>
    <col min="15374" max="15374" width="8.42578125" style="602" customWidth="1"/>
    <col min="15375" max="15375" width="1.42578125" style="602" customWidth="1"/>
    <col min="15376" max="15376" width="0.5703125" style="602" customWidth="1"/>
    <col min="15377" max="15377" width="5.7109375" style="602" customWidth="1"/>
    <col min="15378" max="15378" width="16" style="602" customWidth="1"/>
    <col min="15379" max="15379" width="8.5703125" style="602" customWidth="1"/>
    <col min="15380" max="15380" width="7.5703125" style="602" customWidth="1"/>
    <col min="15381" max="15615" width="7.140625" style="602"/>
    <col min="15616" max="15616" width="0.85546875" style="602" customWidth="1"/>
    <col min="15617" max="15617" width="16.85546875" style="602" customWidth="1"/>
    <col min="15618" max="15618" width="0.85546875" style="602" customWidth="1"/>
    <col min="15619" max="15619" width="1" style="602" customWidth="1"/>
    <col min="15620" max="15620" width="10.140625" style="602" customWidth="1"/>
    <col min="15621" max="15621" width="9.28515625" style="602" customWidth="1"/>
    <col min="15622" max="15622" width="8.7109375" style="602" customWidth="1"/>
    <col min="15623" max="15623" width="1.7109375" style="602" customWidth="1"/>
    <col min="15624" max="15624" width="7.28515625" style="602" customWidth="1"/>
    <col min="15625" max="15625" width="9.28515625" style="602" customWidth="1"/>
    <col min="15626" max="15626" width="8.7109375" style="602" customWidth="1"/>
    <col min="15627" max="15627" width="1.7109375" style="602" customWidth="1"/>
    <col min="15628" max="15628" width="8.7109375" style="602" customWidth="1"/>
    <col min="15629" max="15629" width="9.28515625" style="602" customWidth="1"/>
    <col min="15630" max="15630" width="8.42578125" style="602" customWidth="1"/>
    <col min="15631" max="15631" width="1.42578125" style="602" customWidth="1"/>
    <col min="15632" max="15632" width="0.5703125" style="602" customWidth="1"/>
    <col min="15633" max="15633" width="5.7109375" style="602" customWidth="1"/>
    <col min="15634" max="15634" width="16" style="602" customWidth="1"/>
    <col min="15635" max="15635" width="8.5703125" style="602" customWidth="1"/>
    <col min="15636" max="15636" width="7.5703125" style="602" customWidth="1"/>
    <col min="15637" max="15871" width="7.140625" style="602"/>
    <col min="15872" max="15872" width="0.85546875" style="602" customWidth="1"/>
    <col min="15873" max="15873" width="16.85546875" style="602" customWidth="1"/>
    <col min="15874" max="15874" width="0.85546875" style="602" customWidth="1"/>
    <col min="15875" max="15875" width="1" style="602" customWidth="1"/>
    <col min="15876" max="15876" width="10.140625" style="602" customWidth="1"/>
    <col min="15877" max="15877" width="9.28515625" style="602" customWidth="1"/>
    <col min="15878" max="15878" width="8.7109375" style="602" customWidth="1"/>
    <col min="15879" max="15879" width="1.7109375" style="602" customWidth="1"/>
    <col min="15880" max="15880" width="7.28515625" style="602" customWidth="1"/>
    <col min="15881" max="15881" width="9.28515625" style="602" customWidth="1"/>
    <col min="15882" max="15882" width="8.7109375" style="602" customWidth="1"/>
    <col min="15883" max="15883" width="1.7109375" style="602" customWidth="1"/>
    <col min="15884" max="15884" width="8.7109375" style="602" customWidth="1"/>
    <col min="15885" max="15885" width="9.28515625" style="602" customWidth="1"/>
    <col min="15886" max="15886" width="8.42578125" style="602" customWidth="1"/>
    <col min="15887" max="15887" width="1.42578125" style="602" customWidth="1"/>
    <col min="15888" max="15888" width="0.5703125" style="602" customWidth="1"/>
    <col min="15889" max="15889" width="5.7109375" style="602" customWidth="1"/>
    <col min="15890" max="15890" width="16" style="602" customWidth="1"/>
    <col min="15891" max="15891" width="8.5703125" style="602" customWidth="1"/>
    <col min="15892" max="15892" width="7.5703125" style="602" customWidth="1"/>
    <col min="15893" max="16127" width="7.140625" style="602"/>
    <col min="16128" max="16128" width="0.85546875" style="602" customWidth="1"/>
    <col min="16129" max="16129" width="16.85546875" style="602" customWidth="1"/>
    <col min="16130" max="16130" width="0.85546875" style="602" customWidth="1"/>
    <col min="16131" max="16131" width="1" style="602" customWidth="1"/>
    <col min="16132" max="16132" width="10.140625" style="602" customWidth="1"/>
    <col min="16133" max="16133" width="9.28515625" style="602" customWidth="1"/>
    <col min="16134" max="16134" width="8.7109375" style="602" customWidth="1"/>
    <col min="16135" max="16135" width="1.7109375" style="602" customWidth="1"/>
    <col min="16136" max="16136" width="7.28515625" style="602" customWidth="1"/>
    <col min="16137" max="16137" width="9.28515625" style="602" customWidth="1"/>
    <col min="16138" max="16138" width="8.7109375" style="602" customWidth="1"/>
    <col min="16139" max="16139" width="1.7109375" style="602" customWidth="1"/>
    <col min="16140" max="16140" width="8.7109375" style="602" customWidth="1"/>
    <col min="16141" max="16141" width="9.28515625" style="602" customWidth="1"/>
    <col min="16142" max="16142" width="8.42578125" style="602" customWidth="1"/>
    <col min="16143" max="16143" width="1.42578125" style="602" customWidth="1"/>
    <col min="16144" max="16144" width="0.5703125" style="602" customWidth="1"/>
    <col min="16145" max="16145" width="5.7109375" style="602" customWidth="1"/>
    <col min="16146" max="16146" width="16" style="602" customWidth="1"/>
    <col min="16147" max="16147" width="8.5703125" style="602" customWidth="1"/>
    <col min="16148" max="16148" width="7.5703125" style="602" customWidth="1"/>
    <col min="16149" max="16384" width="7.140625" style="602"/>
  </cols>
  <sheetData>
    <row r="1" spans="1:16" ht="15" customHeight="1">
      <c r="D1" s="770"/>
      <c r="L1" s="729"/>
      <c r="N1" s="729"/>
      <c r="P1" s="61" t="s">
        <v>16</v>
      </c>
    </row>
    <row r="2" spans="1:16" ht="15" customHeight="1">
      <c r="D2" s="770"/>
      <c r="L2" s="729"/>
      <c r="N2" s="729"/>
      <c r="P2" s="62" t="s">
        <v>17</v>
      </c>
    </row>
    <row r="3" spans="1:16" ht="9" customHeight="1">
      <c r="D3" s="770"/>
    </row>
    <row r="4" spans="1:16">
      <c r="B4" s="726" t="s">
        <v>499</v>
      </c>
      <c r="C4" s="727" t="s">
        <v>495</v>
      </c>
      <c r="D4" s="926"/>
    </row>
    <row r="5" spans="1:16">
      <c r="B5" s="728" t="s">
        <v>500</v>
      </c>
      <c r="C5" s="927" t="s">
        <v>496</v>
      </c>
      <c r="D5" s="928"/>
      <c r="E5" s="731"/>
      <c r="F5" s="731"/>
      <c r="G5" s="731"/>
      <c r="H5" s="731"/>
      <c r="I5" s="731"/>
      <c r="J5" s="731"/>
      <c r="K5" s="731"/>
      <c r="L5" s="731"/>
      <c r="M5" s="731"/>
      <c r="N5" s="731"/>
      <c r="O5" s="731"/>
    </row>
    <row r="6" spans="1:16" ht="15" customHeight="1" thickBot="1">
      <c r="B6" s="732"/>
      <c r="D6" s="770"/>
    </row>
    <row r="7" spans="1:16" ht="9.9499999999999993" customHeight="1" thickTop="1">
      <c r="A7" s="733"/>
      <c r="B7" s="733"/>
      <c r="C7" s="733"/>
      <c r="D7" s="734"/>
      <c r="E7" s="733"/>
      <c r="F7" s="733"/>
      <c r="G7" s="733"/>
      <c r="H7" s="733"/>
      <c r="I7" s="733"/>
      <c r="J7" s="733"/>
      <c r="K7" s="733"/>
      <c r="L7" s="733"/>
      <c r="M7" s="733"/>
      <c r="N7" s="733"/>
      <c r="O7" s="733"/>
      <c r="P7" s="733"/>
    </row>
    <row r="8" spans="1:16" ht="14.25" customHeight="1">
      <c r="A8" s="735"/>
      <c r="B8" s="736" t="s">
        <v>19</v>
      </c>
      <c r="C8" s="904"/>
      <c r="D8" s="737" t="s">
        <v>344</v>
      </c>
      <c r="E8" s="929" t="s">
        <v>108</v>
      </c>
      <c r="F8" s="929"/>
      <c r="G8" s="929"/>
      <c r="H8" s="783"/>
      <c r="I8" s="929" t="s">
        <v>28</v>
      </c>
      <c r="J8" s="929"/>
      <c r="K8" s="929"/>
      <c r="L8" s="930"/>
      <c r="M8" s="929" t="s">
        <v>114</v>
      </c>
      <c r="N8" s="929"/>
      <c r="O8" s="929"/>
      <c r="P8" s="735"/>
    </row>
    <row r="9" spans="1:16" ht="13.9" customHeight="1">
      <c r="A9" s="735"/>
      <c r="B9" s="739" t="s">
        <v>1</v>
      </c>
      <c r="C9" s="906"/>
      <c r="D9" s="740" t="s">
        <v>347</v>
      </c>
      <c r="E9" s="931" t="s">
        <v>29</v>
      </c>
      <c r="F9" s="931"/>
      <c r="G9" s="931"/>
      <c r="H9" s="810"/>
      <c r="I9" s="931" t="s">
        <v>27</v>
      </c>
      <c r="J9" s="931"/>
      <c r="K9" s="931"/>
      <c r="L9" s="930"/>
      <c r="M9" s="931" t="s">
        <v>115</v>
      </c>
      <c r="N9" s="931"/>
      <c r="O9" s="931"/>
      <c r="P9" s="735"/>
    </row>
    <row r="10" spans="1:16" ht="9" customHeight="1">
      <c r="A10" s="735"/>
      <c r="B10" s="745"/>
      <c r="C10" s="906"/>
      <c r="D10" s="740"/>
      <c r="E10" s="932"/>
      <c r="F10" s="932"/>
      <c r="G10" s="742"/>
      <c r="H10" s="735"/>
      <c r="I10" s="742"/>
      <c r="J10" s="743"/>
      <c r="K10" s="743"/>
      <c r="L10" s="735"/>
      <c r="M10" s="742"/>
      <c r="N10" s="743"/>
      <c r="O10" s="743"/>
      <c r="P10" s="735"/>
    </row>
    <row r="11" spans="1:16" ht="18.75" customHeight="1">
      <c r="A11" s="735"/>
      <c r="B11" s="735"/>
      <c r="C11" s="735"/>
      <c r="D11" s="778"/>
      <c r="E11" s="738" t="s">
        <v>14</v>
      </c>
      <c r="F11" s="738" t="s">
        <v>116</v>
      </c>
      <c r="G11" s="738" t="s">
        <v>20</v>
      </c>
      <c r="H11" s="738"/>
      <c r="I11" s="738" t="s">
        <v>14</v>
      </c>
      <c r="J11" s="738" t="s">
        <v>116</v>
      </c>
      <c r="K11" s="738" t="s">
        <v>20</v>
      </c>
      <c r="L11" s="933"/>
      <c r="M11" s="738" t="s">
        <v>14</v>
      </c>
      <c r="N11" s="738" t="s">
        <v>116</v>
      </c>
      <c r="O11" s="738" t="s">
        <v>20</v>
      </c>
      <c r="P11" s="777" t="s">
        <v>18</v>
      </c>
    </row>
    <row r="12" spans="1:16">
      <c r="A12" s="735"/>
      <c r="B12" s="735"/>
      <c r="C12" s="735"/>
      <c r="D12" s="778"/>
      <c r="E12" s="741" t="s">
        <v>15</v>
      </c>
      <c r="F12" s="774" t="s">
        <v>117</v>
      </c>
      <c r="G12" s="907" t="s">
        <v>26</v>
      </c>
      <c r="H12" s="907"/>
      <c r="I12" s="907" t="s">
        <v>15</v>
      </c>
      <c r="J12" s="774" t="s">
        <v>117</v>
      </c>
      <c r="K12" s="741" t="s">
        <v>26</v>
      </c>
      <c r="L12" s="735"/>
      <c r="M12" s="741" t="s">
        <v>15</v>
      </c>
      <c r="N12" s="774" t="s">
        <v>117</v>
      </c>
      <c r="O12" s="741" t="s">
        <v>26</v>
      </c>
      <c r="P12" s="777" t="s">
        <v>18</v>
      </c>
    </row>
    <row r="13" spans="1:16">
      <c r="A13" s="735"/>
      <c r="B13" s="735"/>
      <c r="C13" s="735"/>
      <c r="D13" s="778"/>
      <c r="E13" s="907"/>
      <c r="F13" s="741" t="s">
        <v>21</v>
      </c>
      <c r="G13" s="907"/>
      <c r="H13" s="907"/>
      <c r="I13" s="907"/>
      <c r="J13" s="907" t="s">
        <v>21</v>
      </c>
      <c r="K13" s="907"/>
      <c r="L13" s="735"/>
      <c r="M13" s="907"/>
      <c r="N13" s="741" t="s">
        <v>21</v>
      </c>
      <c r="O13" s="907"/>
      <c r="P13" s="777"/>
    </row>
    <row r="14" spans="1:16" ht="9.9499999999999993" customHeight="1">
      <c r="A14" s="742"/>
      <c r="B14" s="743"/>
      <c r="C14" s="743"/>
      <c r="D14" s="744"/>
      <c r="E14" s="743"/>
      <c r="F14" s="743" t="s">
        <v>18</v>
      </c>
      <c r="G14" s="742"/>
      <c r="H14" s="742"/>
      <c r="I14" s="742"/>
      <c r="J14" s="743" t="s">
        <v>18</v>
      </c>
      <c r="K14" s="743" t="s">
        <v>18</v>
      </c>
      <c r="L14" s="742"/>
      <c r="M14" s="742"/>
      <c r="N14" s="743" t="s">
        <v>18</v>
      </c>
      <c r="O14" s="743" t="s">
        <v>18</v>
      </c>
      <c r="P14" s="743" t="s">
        <v>18</v>
      </c>
    </row>
    <row r="15" spans="1:16" ht="9.9499999999999993" customHeight="1">
      <c r="A15" s="745"/>
      <c r="B15" s="745"/>
      <c r="C15" s="745"/>
      <c r="D15" s="746"/>
      <c r="E15" s="745"/>
      <c r="F15" s="745"/>
      <c r="G15" s="745"/>
      <c r="H15" s="745"/>
      <c r="I15" s="745"/>
      <c r="J15" s="745"/>
      <c r="K15" s="745"/>
      <c r="L15" s="745"/>
      <c r="M15" s="745"/>
      <c r="N15" s="745"/>
      <c r="O15" s="745"/>
      <c r="P15" s="745"/>
    </row>
    <row r="16" spans="1:16">
      <c r="A16" s="745"/>
      <c r="B16" s="747" t="s">
        <v>2</v>
      </c>
      <c r="C16" s="747"/>
      <c r="D16" s="386">
        <v>2022</v>
      </c>
      <c r="E16" s="934">
        <f t="shared" ref="E16:O17" si="0">SUM(E20,E24,E28,E32,E36,E40,E44,E48,E52,E56,E60,E64,E68,E72,E76,E80)</f>
        <v>3336076</v>
      </c>
      <c r="F16" s="393">
        <f t="shared" si="0"/>
        <v>1414879</v>
      </c>
      <c r="G16" s="393">
        <f t="shared" si="0"/>
        <v>1921197</v>
      </c>
      <c r="H16" s="393">
        <f t="shared" si="0"/>
        <v>0</v>
      </c>
      <c r="I16" s="934">
        <f t="shared" si="0"/>
        <v>740622</v>
      </c>
      <c r="J16" s="393">
        <f t="shared" si="0"/>
        <v>534957</v>
      </c>
      <c r="K16" s="393">
        <f t="shared" si="0"/>
        <v>205665</v>
      </c>
      <c r="L16" s="393">
        <f t="shared" si="0"/>
        <v>0</v>
      </c>
      <c r="M16" s="935">
        <f t="shared" si="0"/>
        <v>1283260</v>
      </c>
      <c r="N16" s="934">
        <f t="shared" si="0"/>
        <v>673823</v>
      </c>
      <c r="O16" s="934">
        <f t="shared" si="0"/>
        <v>609437</v>
      </c>
      <c r="P16" s="745"/>
    </row>
    <row r="17" spans="1:16">
      <c r="A17" s="745"/>
      <c r="B17" s="747"/>
      <c r="C17" s="747"/>
      <c r="D17" s="386">
        <v>2023</v>
      </c>
      <c r="E17" s="934">
        <f t="shared" si="0"/>
        <v>5259020</v>
      </c>
      <c r="F17" s="393">
        <f t="shared" si="0"/>
        <v>2176314</v>
      </c>
      <c r="G17" s="393">
        <f t="shared" si="0"/>
        <v>3082706</v>
      </c>
      <c r="H17" s="393">
        <f t="shared" si="0"/>
        <v>0</v>
      </c>
      <c r="I17" s="934">
        <f t="shared" si="0"/>
        <v>628168</v>
      </c>
      <c r="J17" s="393">
        <f t="shared" si="0"/>
        <v>447313</v>
      </c>
      <c r="K17" s="393">
        <f t="shared" si="0"/>
        <v>180855</v>
      </c>
      <c r="L17" s="393">
        <f t="shared" si="0"/>
        <v>0</v>
      </c>
      <c r="M17" s="935">
        <f t="shared" si="0"/>
        <v>1309825</v>
      </c>
      <c r="N17" s="934">
        <f t="shared" si="0"/>
        <v>688308</v>
      </c>
      <c r="O17" s="934">
        <f t="shared" si="0"/>
        <v>621517</v>
      </c>
      <c r="P17" s="745"/>
    </row>
    <row r="18" spans="1:16">
      <c r="A18" s="745"/>
      <c r="B18" s="747"/>
      <c r="C18" s="747"/>
      <c r="D18" s="386">
        <v>2024</v>
      </c>
      <c r="E18" s="936">
        <v>4128375</v>
      </c>
      <c r="F18" s="937">
        <v>1625848</v>
      </c>
      <c r="G18" s="937">
        <v>2502527</v>
      </c>
      <c r="H18" s="540"/>
      <c r="I18" s="936">
        <v>676463</v>
      </c>
      <c r="J18" s="938">
        <v>465773</v>
      </c>
      <c r="K18" s="938">
        <v>210690</v>
      </c>
      <c r="L18" s="939"/>
      <c r="M18" s="940">
        <v>2004402</v>
      </c>
      <c r="N18" s="936">
        <v>1011359</v>
      </c>
      <c r="O18" s="936">
        <v>993043</v>
      </c>
      <c r="P18" s="745"/>
    </row>
    <row r="19" spans="1:16" ht="8.1" customHeight="1">
      <c r="A19" s="745"/>
      <c r="B19" s="747"/>
      <c r="C19" s="747"/>
      <c r="D19" s="392"/>
      <c r="E19" s="941"/>
      <c r="F19" s="395"/>
      <c r="G19" s="395"/>
      <c r="H19" s="395"/>
      <c r="I19" s="941"/>
      <c r="J19" s="395"/>
      <c r="K19" s="395"/>
      <c r="L19" s="395"/>
      <c r="M19" s="942"/>
      <c r="N19" s="941"/>
      <c r="O19" s="941"/>
      <c r="P19" s="745"/>
    </row>
    <row r="20" spans="1:16">
      <c r="A20" s="745"/>
      <c r="B20" s="782" t="s">
        <v>3</v>
      </c>
      <c r="C20" s="747"/>
      <c r="D20" s="392">
        <v>2022</v>
      </c>
      <c r="E20" s="941">
        <f>SUM(F20:G20)</f>
        <v>246478</v>
      </c>
      <c r="F20" s="395">
        <v>114589</v>
      </c>
      <c r="G20" s="395">
        <v>131889</v>
      </c>
      <c r="H20" s="395"/>
      <c r="I20" s="941" t="s">
        <v>45</v>
      </c>
      <c r="J20" s="395" t="s">
        <v>45</v>
      </c>
      <c r="K20" s="395" t="s">
        <v>45</v>
      </c>
      <c r="L20" s="395"/>
      <c r="M20" s="942">
        <f>SUM(N20:O20)</f>
        <v>158786</v>
      </c>
      <c r="N20" s="941">
        <v>98373</v>
      </c>
      <c r="O20" s="941">
        <v>60413</v>
      </c>
      <c r="P20" s="756" t="s">
        <v>18</v>
      </c>
    </row>
    <row r="21" spans="1:16">
      <c r="A21" s="745"/>
      <c r="B21" s="782"/>
      <c r="C21" s="747"/>
      <c r="D21" s="392">
        <v>2023</v>
      </c>
      <c r="E21" s="941">
        <f>SUM(F21:G21)</f>
        <v>260313</v>
      </c>
      <c r="F21" s="395">
        <v>121281</v>
      </c>
      <c r="G21" s="395">
        <v>139032</v>
      </c>
      <c r="H21" s="395"/>
      <c r="I21" s="941" t="s">
        <v>45</v>
      </c>
      <c r="J21" s="395" t="s">
        <v>45</v>
      </c>
      <c r="K21" s="395" t="s">
        <v>45</v>
      </c>
      <c r="L21" s="395"/>
      <c r="M21" s="942">
        <f>SUM(N21:O21)</f>
        <v>162609</v>
      </c>
      <c r="N21" s="941">
        <v>100770</v>
      </c>
      <c r="O21" s="941">
        <v>61839</v>
      </c>
      <c r="P21" s="756"/>
    </row>
    <row r="22" spans="1:16">
      <c r="A22" s="745"/>
      <c r="B22" s="782"/>
      <c r="C22" s="747"/>
      <c r="D22" s="392">
        <v>2024</v>
      </c>
      <c r="E22" s="943">
        <v>277575</v>
      </c>
      <c r="F22" s="540">
        <v>128835</v>
      </c>
      <c r="G22" s="540">
        <v>148740</v>
      </c>
      <c r="H22" s="540"/>
      <c r="I22" s="941" t="s">
        <v>45</v>
      </c>
      <c r="J22" s="944"/>
      <c r="K22" s="944"/>
      <c r="L22" s="939"/>
      <c r="M22" s="945">
        <v>205370</v>
      </c>
      <c r="N22" s="943">
        <v>116372</v>
      </c>
      <c r="O22" s="943">
        <v>88998</v>
      </c>
      <c r="P22" s="756"/>
    </row>
    <row r="23" spans="1:16" ht="8.1" customHeight="1">
      <c r="A23" s="745"/>
      <c r="B23" s="782"/>
      <c r="C23" s="747"/>
      <c r="D23" s="392"/>
      <c r="E23" s="941"/>
      <c r="F23" s="395"/>
      <c r="G23" s="395"/>
      <c r="H23" s="395"/>
      <c r="I23" s="941"/>
      <c r="J23" s="395" t="s">
        <v>45</v>
      </c>
      <c r="K23" s="395" t="s">
        <v>45</v>
      </c>
      <c r="L23" s="395"/>
      <c r="M23" s="942"/>
      <c r="N23" s="941"/>
      <c r="O23" s="941"/>
      <c r="P23" s="756"/>
    </row>
    <row r="24" spans="1:16">
      <c r="A24" s="745"/>
      <c r="B24" s="782" t="s">
        <v>37</v>
      </c>
      <c r="C24" s="747"/>
      <c r="D24" s="392">
        <v>2022</v>
      </c>
      <c r="E24" s="941">
        <f>SUM(F24:G24)</f>
        <v>131095</v>
      </c>
      <c r="F24" s="395">
        <v>42157</v>
      </c>
      <c r="G24" s="395">
        <v>88938</v>
      </c>
      <c r="H24" s="395"/>
      <c r="I24" s="941">
        <f t="shared" ref="I24:I25" si="1">SUM(J24:K24)</f>
        <v>130262</v>
      </c>
      <c r="J24" s="395">
        <v>95134</v>
      </c>
      <c r="K24" s="395">
        <v>35128</v>
      </c>
      <c r="L24" s="395"/>
      <c r="M24" s="942">
        <f>SUM(N24:O24)</f>
        <v>81477</v>
      </c>
      <c r="N24" s="941">
        <v>41623</v>
      </c>
      <c r="O24" s="941">
        <v>39854</v>
      </c>
      <c r="P24" s="750"/>
    </row>
    <row r="25" spans="1:16">
      <c r="A25" s="745"/>
      <c r="B25" s="782"/>
      <c r="C25" s="747"/>
      <c r="D25" s="392">
        <v>2023</v>
      </c>
      <c r="E25" s="941">
        <f>SUM(F25:G25)</f>
        <v>134685</v>
      </c>
      <c r="F25" s="395">
        <v>43586</v>
      </c>
      <c r="G25" s="395">
        <v>91099</v>
      </c>
      <c r="H25" s="395"/>
      <c r="I25" s="941">
        <f t="shared" si="1"/>
        <v>131946</v>
      </c>
      <c r="J25" s="395">
        <v>96701</v>
      </c>
      <c r="K25" s="395">
        <v>35245</v>
      </c>
      <c r="L25" s="395"/>
      <c r="M25" s="942">
        <f>SUM(N25:O25)</f>
        <v>82148</v>
      </c>
      <c r="N25" s="941">
        <v>41995</v>
      </c>
      <c r="O25" s="941">
        <v>40153</v>
      </c>
      <c r="P25" s="750"/>
    </row>
    <row r="26" spans="1:16">
      <c r="A26" s="745"/>
      <c r="B26" s="782"/>
      <c r="C26" s="747"/>
      <c r="D26" s="392">
        <v>2024</v>
      </c>
      <c r="E26" s="943">
        <v>138155</v>
      </c>
      <c r="F26" s="540">
        <v>44879</v>
      </c>
      <c r="G26" s="540">
        <v>93276</v>
      </c>
      <c r="H26" s="540"/>
      <c r="I26" s="943">
        <v>133256</v>
      </c>
      <c r="J26" s="946">
        <v>97691</v>
      </c>
      <c r="K26" s="946">
        <v>35565</v>
      </c>
      <c r="L26" s="939"/>
      <c r="M26" s="945">
        <v>185887</v>
      </c>
      <c r="N26" s="943">
        <v>91871</v>
      </c>
      <c r="O26" s="943">
        <v>94016</v>
      </c>
      <c r="P26" s="750"/>
    </row>
    <row r="27" spans="1:16" ht="8.1" customHeight="1">
      <c r="A27" s="745"/>
      <c r="B27" s="782"/>
      <c r="C27" s="747"/>
      <c r="D27" s="392"/>
      <c r="E27" s="941"/>
      <c r="F27" s="395"/>
      <c r="G27" s="395"/>
      <c r="H27" s="395"/>
      <c r="I27" s="941"/>
      <c r="J27" s="395"/>
      <c r="K27" s="395"/>
      <c r="L27" s="395"/>
      <c r="M27" s="942"/>
      <c r="N27" s="941"/>
      <c r="O27" s="941"/>
      <c r="P27" s="750"/>
    </row>
    <row r="28" spans="1:16">
      <c r="A28" s="745"/>
      <c r="B28" s="782" t="s">
        <v>4</v>
      </c>
      <c r="C28" s="747"/>
      <c r="D28" s="392">
        <v>2022</v>
      </c>
      <c r="E28" s="941">
        <f>SUM(F28:G28)</f>
        <v>98260</v>
      </c>
      <c r="F28" s="395">
        <v>36320</v>
      </c>
      <c r="G28" s="395">
        <v>61940</v>
      </c>
      <c r="H28" s="395"/>
      <c r="I28" s="941" t="s">
        <v>45</v>
      </c>
      <c r="J28" s="395" t="s">
        <v>45</v>
      </c>
      <c r="K28" s="395" t="s">
        <v>45</v>
      </c>
      <c r="L28" s="395"/>
      <c r="M28" s="942">
        <f>SUM(N28:O28)</f>
        <v>2785</v>
      </c>
      <c r="N28" s="941">
        <v>1363</v>
      </c>
      <c r="O28" s="941">
        <v>1422</v>
      </c>
      <c r="P28" s="756"/>
    </row>
    <row r="29" spans="1:16">
      <c r="A29" s="745"/>
      <c r="B29" s="782"/>
      <c r="C29" s="747"/>
      <c r="D29" s="392">
        <v>2023</v>
      </c>
      <c r="E29" s="941">
        <f>SUM(F29:G29)</f>
        <v>100053</v>
      </c>
      <c r="F29" s="395">
        <v>36913</v>
      </c>
      <c r="G29" s="395">
        <v>63140</v>
      </c>
      <c r="H29" s="395"/>
      <c r="I29" s="941" t="s">
        <v>45</v>
      </c>
      <c r="J29" s="395" t="s">
        <v>45</v>
      </c>
      <c r="K29" s="395" t="s">
        <v>45</v>
      </c>
      <c r="L29" s="395"/>
      <c r="M29" s="942">
        <f>SUM(N29:O29)</f>
        <v>2435</v>
      </c>
      <c r="N29" s="941">
        <v>1286</v>
      </c>
      <c r="O29" s="941">
        <v>1149</v>
      </c>
      <c r="P29" s="756"/>
    </row>
    <row r="30" spans="1:16">
      <c r="A30" s="745"/>
      <c r="B30" s="782"/>
      <c r="C30" s="747"/>
      <c r="D30" s="392">
        <v>2024</v>
      </c>
      <c r="E30" s="943">
        <v>102173</v>
      </c>
      <c r="F30" s="540">
        <v>37943</v>
      </c>
      <c r="G30" s="540">
        <v>64230</v>
      </c>
      <c r="H30" s="540"/>
      <c r="I30" s="943" t="s">
        <v>45</v>
      </c>
      <c r="J30" s="944"/>
      <c r="K30" s="944"/>
      <c r="L30" s="939"/>
      <c r="M30" s="945">
        <v>58546</v>
      </c>
      <c r="N30" s="943">
        <v>25332</v>
      </c>
      <c r="O30" s="943">
        <v>33214</v>
      </c>
      <c r="P30" s="756"/>
    </row>
    <row r="31" spans="1:16" ht="8.1" customHeight="1">
      <c r="A31" s="745"/>
      <c r="B31" s="782"/>
      <c r="C31" s="747"/>
      <c r="D31" s="392"/>
      <c r="E31" s="941"/>
      <c r="F31" s="395"/>
      <c r="G31" s="395"/>
      <c r="H31" s="395"/>
      <c r="I31" s="941"/>
      <c r="J31" s="395"/>
      <c r="K31" s="395"/>
      <c r="L31" s="395"/>
      <c r="M31" s="942"/>
      <c r="N31" s="941"/>
      <c r="O31" s="941"/>
      <c r="P31" s="756"/>
    </row>
    <row r="32" spans="1:16">
      <c r="A32" s="745"/>
      <c r="B32" s="782" t="s">
        <v>5</v>
      </c>
      <c r="C32" s="747"/>
      <c r="D32" s="392">
        <v>2022</v>
      </c>
      <c r="E32" s="941">
        <f>SUM(F32:G32)</f>
        <v>149560</v>
      </c>
      <c r="F32" s="395">
        <v>80023</v>
      </c>
      <c r="G32" s="395">
        <v>69537</v>
      </c>
      <c r="H32" s="395"/>
      <c r="I32" s="941">
        <f>SUM(J32:K32)</f>
        <v>16477</v>
      </c>
      <c r="J32" s="395">
        <v>13926</v>
      </c>
      <c r="K32" s="395">
        <v>2551</v>
      </c>
      <c r="L32" s="395"/>
      <c r="M32" s="942">
        <f>SUM(N32:O32)</f>
        <v>53593</v>
      </c>
      <c r="N32" s="941">
        <v>43172</v>
      </c>
      <c r="O32" s="941">
        <v>10421</v>
      </c>
      <c r="P32" s="750"/>
    </row>
    <row r="33" spans="1:16">
      <c r="A33" s="745"/>
      <c r="B33" s="782"/>
      <c r="C33" s="747"/>
      <c r="D33" s="392">
        <v>2023</v>
      </c>
      <c r="E33" s="941">
        <f>SUM(F33:G33)</f>
        <v>151506</v>
      </c>
      <c r="F33" s="395">
        <v>81226</v>
      </c>
      <c r="G33" s="395">
        <v>70280</v>
      </c>
      <c r="H33" s="395"/>
      <c r="I33" s="941">
        <f>SUM(J33:K33)</f>
        <v>16584</v>
      </c>
      <c r="J33" s="395">
        <v>14022</v>
      </c>
      <c r="K33" s="395">
        <v>2562</v>
      </c>
      <c r="L33" s="395"/>
      <c r="M33" s="942">
        <f>SUM(N33:O33)</f>
        <v>55427</v>
      </c>
      <c r="N33" s="941">
        <v>44910</v>
      </c>
      <c r="O33" s="941">
        <v>10517</v>
      </c>
      <c r="P33" s="750"/>
    </row>
    <row r="34" spans="1:16">
      <c r="A34" s="745"/>
      <c r="B34" s="782"/>
      <c r="C34" s="747"/>
      <c r="D34" s="392">
        <v>2024</v>
      </c>
      <c r="E34" s="943">
        <v>154139</v>
      </c>
      <c r="F34" s="540">
        <v>82992</v>
      </c>
      <c r="G34" s="540">
        <v>71147</v>
      </c>
      <c r="H34" s="540"/>
      <c r="I34" s="943">
        <v>17093</v>
      </c>
      <c r="J34" s="946">
        <v>14484</v>
      </c>
      <c r="K34" s="946">
        <v>2609</v>
      </c>
      <c r="L34" s="939"/>
      <c r="M34" s="945">
        <v>119092</v>
      </c>
      <c r="N34" s="943">
        <v>83986</v>
      </c>
      <c r="O34" s="943">
        <v>35106</v>
      </c>
      <c r="P34" s="750"/>
    </row>
    <row r="35" spans="1:16" ht="8.1" customHeight="1">
      <c r="A35" s="745"/>
      <c r="B35" s="782"/>
      <c r="C35" s="747"/>
      <c r="D35" s="392"/>
      <c r="E35" s="941"/>
      <c r="F35" s="395"/>
      <c r="G35" s="395"/>
      <c r="H35" s="395"/>
      <c r="I35" s="941"/>
      <c r="J35" s="395"/>
      <c r="K35" s="395"/>
      <c r="L35" s="395"/>
      <c r="M35" s="942"/>
      <c r="N35" s="941"/>
      <c r="O35" s="941"/>
      <c r="P35" s="750"/>
    </row>
    <row r="36" spans="1:16">
      <c r="A36" s="745"/>
      <c r="B36" s="782" t="s">
        <v>6</v>
      </c>
      <c r="C36" s="747"/>
      <c r="D36" s="392">
        <v>2022</v>
      </c>
      <c r="E36" s="941">
        <f>SUM(F36:G36)</f>
        <v>227566</v>
      </c>
      <c r="F36" s="395">
        <v>114227</v>
      </c>
      <c r="G36" s="395">
        <v>113339</v>
      </c>
      <c r="H36" s="395"/>
      <c r="I36" s="941">
        <f>SUM(J36:K36)</f>
        <v>13836</v>
      </c>
      <c r="J36" s="395">
        <v>10001</v>
      </c>
      <c r="K36" s="395">
        <v>3835</v>
      </c>
      <c r="L36" s="395"/>
      <c r="M36" s="942">
        <f>SUM(N36:O36)</f>
        <v>113216</v>
      </c>
      <c r="N36" s="941">
        <v>57187</v>
      </c>
      <c r="O36" s="941">
        <v>56029</v>
      </c>
      <c r="P36" s="756"/>
    </row>
    <row r="37" spans="1:16">
      <c r="A37" s="745"/>
      <c r="B37" s="782"/>
      <c r="C37" s="747"/>
      <c r="D37" s="392">
        <v>2023</v>
      </c>
      <c r="E37" s="941">
        <f>SUM(F37:G37)</f>
        <v>239632</v>
      </c>
      <c r="F37" s="395">
        <v>121465</v>
      </c>
      <c r="G37" s="395">
        <v>118167</v>
      </c>
      <c r="H37" s="395"/>
      <c r="I37" s="941">
        <f>SUM(J37:K37)</f>
        <v>13836</v>
      </c>
      <c r="J37" s="395">
        <v>10001</v>
      </c>
      <c r="K37" s="395">
        <v>3835</v>
      </c>
      <c r="L37" s="395"/>
      <c r="M37" s="942">
        <f>SUM(N37:O37)</f>
        <v>115033</v>
      </c>
      <c r="N37" s="941">
        <v>58278</v>
      </c>
      <c r="O37" s="941">
        <v>56755</v>
      </c>
      <c r="P37" s="756"/>
    </row>
    <row r="38" spans="1:16">
      <c r="A38" s="745"/>
      <c r="B38" s="782"/>
      <c r="C38" s="747"/>
      <c r="D38" s="392">
        <v>2024</v>
      </c>
      <c r="E38" s="943">
        <v>247843</v>
      </c>
      <c r="F38" s="540">
        <v>126392</v>
      </c>
      <c r="G38" s="540">
        <v>121451</v>
      </c>
      <c r="H38" s="540"/>
      <c r="I38" s="943">
        <v>13836</v>
      </c>
      <c r="J38" s="946">
        <v>10001</v>
      </c>
      <c r="K38" s="946">
        <v>3835</v>
      </c>
      <c r="L38" s="939"/>
      <c r="M38" s="945">
        <v>145789</v>
      </c>
      <c r="N38" s="943">
        <v>60253</v>
      </c>
      <c r="O38" s="943">
        <v>85536</v>
      </c>
      <c r="P38" s="756"/>
    </row>
    <row r="39" spans="1:16" ht="8.1" customHeight="1">
      <c r="A39" s="745"/>
      <c r="B39" s="782"/>
      <c r="C39" s="747"/>
      <c r="D39" s="392"/>
      <c r="E39" s="941"/>
      <c r="F39" s="395"/>
      <c r="G39" s="395"/>
      <c r="H39" s="395"/>
      <c r="I39" s="941"/>
      <c r="J39" s="395"/>
      <c r="K39" s="395"/>
      <c r="L39" s="395"/>
      <c r="M39" s="942"/>
      <c r="N39" s="941"/>
      <c r="O39" s="941"/>
      <c r="P39" s="756"/>
    </row>
    <row r="40" spans="1:16">
      <c r="A40" s="745"/>
      <c r="B40" s="782" t="s">
        <v>7</v>
      </c>
      <c r="C40" s="747"/>
      <c r="D40" s="392">
        <v>2022</v>
      </c>
      <c r="E40" s="941" t="s">
        <v>45</v>
      </c>
      <c r="F40" s="395" t="s">
        <v>45</v>
      </c>
      <c r="G40" s="395" t="s">
        <v>45</v>
      </c>
      <c r="H40" s="395"/>
      <c r="I40" s="941" t="s">
        <v>45</v>
      </c>
      <c r="J40" s="395" t="s">
        <v>45</v>
      </c>
      <c r="K40" s="395" t="s">
        <v>45</v>
      </c>
      <c r="L40" s="395"/>
      <c r="M40" s="942">
        <f>SUM(N40:O40)</f>
        <v>80094</v>
      </c>
      <c r="N40" s="941">
        <v>31424</v>
      </c>
      <c r="O40" s="941">
        <v>48670</v>
      </c>
      <c r="P40" s="750"/>
    </row>
    <row r="41" spans="1:16">
      <c r="A41" s="745"/>
      <c r="B41" s="782"/>
      <c r="C41" s="747"/>
      <c r="D41" s="392">
        <v>2023</v>
      </c>
      <c r="E41" s="941">
        <f>SUM(F41:G41)</f>
        <v>85286</v>
      </c>
      <c r="F41" s="395" t="s">
        <v>45</v>
      </c>
      <c r="G41" s="395">
        <v>85286</v>
      </c>
      <c r="H41" s="395"/>
      <c r="I41" s="941" t="s">
        <v>45</v>
      </c>
      <c r="J41" s="395" t="s">
        <v>45</v>
      </c>
      <c r="K41" s="395" t="s">
        <v>45</v>
      </c>
      <c r="L41" s="395"/>
      <c r="M41" s="942">
        <f>SUM(N41:O41)</f>
        <v>77109</v>
      </c>
      <c r="N41" s="941">
        <v>33185</v>
      </c>
      <c r="O41" s="941">
        <v>43924</v>
      </c>
      <c r="P41" s="750"/>
    </row>
    <row r="42" spans="1:16">
      <c r="A42" s="745"/>
      <c r="B42" s="782"/>
      <c r="C42" s="747"/>
      <c r="D42" s="392">
        <v>2024</v>
      </c>
      <c r="E42" s="943">
        <v>86694</v>
      </c>
      <c r="F42" s="540" t="s">
        <v>45</v>
      </c>
      <c r="G42" s="540">
        <v>86694</v>
      </c>
      <c r="H42" s="540"/>
      <c r="I42" s="941" t="s">
        <v>45</v>
      </c>
      <c r="J42" s="944" t="s">
        <v>45</v>
      </c>
      <c r="K42" s="944" t="s">
        <v>45</v>
      </c>
      <c r="L42" s="939"/>
      <c r="M42" s="945">
        <v>71489</v>
      </c>
      <c r="N42" s="943">
        <v>27392</v>
      </c>
      <c r="O42" s="943">
        <v>44097</v>
      </c>
      <c r="P42" s="750"/>
    </row>
    <row r="43" spans="1:16" ht="8.1" customHeight="1">
      <c r="A43" s="745"/>
      <c r="B43" s="782"/>
      <c r="C43" s="747"/>
      <c r="D43" s="392"/>
      <c r="E43" s="941"/>
      <c r="F43" s="395"/>
      <c r="G43" s="395"/>
      <c r="H43" s="395"/>
      <c r="I43" s="941"/>
      <c r="J43" s="395"/>
      <c r="K43" s="395"/>
      <c r="L43" s="395"/>
      <c r="M43" s="942"/>
      <c r="N43" s="941"/>
      <c r="O43" s="941"/>
      <c r="P43" s="750"/>
    </row>
    <row r="44" spans="1:16">
      <c r="A44" s="745"/>
      <c r="B44" s="782" t="s">
        <v>8</v>
      </c>
      <c r="C44" s="747"/>
      <c r="D44" s="392">
        <v>2022</v>
      </c>
      <c r="E44" s="941">
        <f>SUM(F44:G44)</f>
        <v>149650</v>
      </c>
      <c r="F44" s="395">
        <v>102045</v>
      </c>
      <c r="G44" s="395">
        <v>47605</v>
      </c>
      <c r="H44" s="395"/>
      <c r="I44" s="941">
        <f>SUM(J44:K44)</f>
        <v>33556</v>
      </c>
      <c r="J44" s="395">
        <v>30394</v>
      </c>
      <c r="K44" s="395">
        <v>3162</v>
      </c>
      <c r="L44" s="395"/>
      <c r="M44" s="942">
        <f>SUM(N44:O44)</f>
        <v>50780</v>
      </c>
      <c r="N44" s="941">
        <v>26764</v>
      </c>
      <c r="O44" s="941">
        <v>24016</v>
      </c>
      <c r="P44" s="756"/>
    </row>
    <row r="45" spans="1:16">
      <c r="A45" s="745"/>
      <c r="B45" s="782"/>
      <c r="C45" s="747"/>
      <c r="D45" s="392">
        <v>2023</v>
      </c>
      <c r="E45" s="941">
        <f>SUM(F45:G45)</f>
        <v>151785</v>
      </c>
      <c r="F45" s="395">
        <v>103013</v>
      </c>
      <c r="G45" s="395">
        <v>48772</v>
      </c>
      <c r="H45" s="395"/>
      <c r="I45" s="941">
        <f>SUM(J45:K45)</f>
        <v>34208</v>
      </c>
      <c r="J45" s="395">
        <v>31017</v>
      </c>
      <c r="K45" s="395">
        <v>3191</v>
      </c>
      <c r="L45" s="395"/>
      <c r="M45" s="942">
        <f>SUM(N45:O45)</f>
        <v>52962</v>
      </c>
      <c r="N45" s="941">
        <v>27864</v>
      </c>
      <c r="O45" s="941">
        <v>25098</v>
      </c>
      <c r="P45" s="756"/>
    </row>
    <row r="46" spans="1:16">
      <c r="A46" s="745"/>
      <c r="B46" s="782"/>
      <c r="C46" s="747"/>
      <c r="D46" s="392">
        <v>2024</v>
      </c>
      <c r="E46" s="943">
        <v>143694</v>
      </c>
      <c r="F46" s="540">
        <v>26677</v>
      </c>
      <c r="G46" s="540">
        <v>117017</v>
      </c>
      <c r="H46" s="540"/>
      <c r="I46" s="943">
        <v>34860</v>
      </c>
      <c r="J46" s="946">
        <v>31640</v>
      </c>
      <c r="K46" s="946">
        <v>3220</v>
      </c>
      <c r="L46" s="939"/>
      <c r="M46" s="945">
        <v>113795</v>
      </c>
      <c r="N46" s="943">
        <v>58014</v>
      </c>
      <c r="O46" s="943">
        <v>55781</v>
      </c>
      <c r="P46" s="756"/>
    </row>
    <row r="47" spans="1:16" ht="8.1" customHeight="1">
      <c r="A47" s="745"/>
      <c r="B47" s="782"/>
      <c r="C47" s="747"/>
      <c r="D47" s="392"/>
      <c r="E47" s="941"/>
      <c r="F47" s="395"/>
      <c r="G47" s="395"/>
      <c r="H47" s="395"/>
      <c r="I47" s="941"/>
      <c r="J47" s="395"/>
      <c r="K47" s="395"/>
      <c r="L47" s="395"/>
      <c r="M47" s="942"/>
      <c r="N47" s="941"/>
      <c r="O47" s="941"/>
      <c r="P47" s="756"/>
    </row>
    <row r="48" spans="1:16">
      <c r="A48" s="745"/>
      <c r="B48" s="782" t="s">
        <v>36</v>
      </c>
      <c r="C48" s="747"/>
      <c r="D48" s="392">
        <v>2022</v>
      </c>
      <c r="E48" s="941">
        <f>SUM(F48:G48)</f>
        <v>57101</v>
      </c>
      <c r="F48" s="395">
        <v>22832</v>
      </c>
      <c r="G48" s="395">
        <v>34269</v>
      </c>
      <c r="H48" s="395"/>
      <c r="I48" s="941">
        <f>SUM(J48:K48)</f>
        <v>12599</v>
      </c>
      <c r="J48" s="395">
        <v>10821</v>
      </c>
      <c r="K48" s="395">
        <v>1778</v>
      </c>
      <c r="L48" s="395"/>
      <c r="M48" s="942" t="s">
        <v>45</v>
      </c>
      <c r="N48" s="941" t="s">
        <v>45</v>
      </c>
      <c r="O48" s="941" t="s">
        <v>45</v>
      </c>
      <c r="P48" s="750"/>
    </row>
    <row r="49" spans="1:16">
      <c r="A49" s="745"/>
      <c r="B49" s="782"/>
      <c r="C49" s="747"/>
      <c r="D49" s="392">
        <v>2023</v>
      </c>
      <c r="E49" s="941">
        <f>SUM(F49:G49)</f>
        <v>58875</v>
      </c>
      <c r="F49" s="395">
        <v>23946</v>
      </c>
      <c r="G49" s="395">
        <v>34929</v>
      </c>
      <c r="H49" s="395"/>
      <c r="I49" s="941">
        <f>SUM(J49:K49)</f>
        <v>12978</v>
      </c>
      <c r="J49" s="395">
        <v>11165</v>
      </c>
      <c r="K49" s="395">
        <v>1813</v>
      </c>
      <c r="L49" s="395"/>
      <c r="M49" s="942" t="s">
        <v>45</v>
      </c>
      <c r="N49" s="941" t="s">
        <v>45</v>
      </c>
      <c r="O49" s="941" t="s">
        <v>45</v>
      </c>
      <c r="P49" s="750"/>
    </row>
    <row r="50" spans="1:16">
      <c r="A50" s="745"/>
      <c r="B50" s="782"/>
      <c r="C50" s="747"/>
      <c r="D50" s="392">
        <v>2024</v>
      </c>
      <c r="E50" s="943">
        <v>56652</v>
      </c>
      <c r="F50" s="540">
        <v>23175</v>
      </c>
      <c r="G50" s="540">
        <v>33477</v>
      </c>
      <c r="H50" s="540"/>
      <c r="I50" s="943">
        <v>51705</v>
      </c>
      <c r="J50" s="946">
        <v>21586</v>
      </c>
      <c r="K50" s="946">
        <v>30119</v>
      </c>
      <c r="L50" s="939"/>
      <c r="M50" s="945">
        <v>43581</v>
      </c>
      <c r="N50" s="943">
        <v>22314</v>
      </c>
      <c r="O50" s="943">
        <v>21267</v>
      </c>
      <c r="P50" s="750"/>
    </row>
    <row r="51" spans="1:16" ht="8.1" customHeight="1">
      <c r="A51" s="745"/>
      <c r="B51" s="782"/>
      <c r="C51" s="747"/>
      <c r="D51" s="392"/>
      <c r="E51" s="941"/>
      <c r="F51" s="395"/>
      <c r="G51" s="395"/>
      <c r="H51" s="395"/>
      <c r="I51" s="941"/>
      <c r="J51" s="395"/>
      <c r="K51" s="395"/>
      <c r="L51" s="395"/>
      <c r="M51" s="942"/>
      <c r="N51" s="941"/>
      <c r="O51" s="941"/>
      <c r="P51" s="750"/>
    </row>
    <row r="52" spans="1:16">
      <c r="A52" s="745"/>
      <c r="B52" s="782" t="s">
        <v>9</v>
      </c>
      <c r="C52" s="747"/>
      <c r="D52" s="392">
        <v>2022</v>
      </c>
      <c r="E52" s="941">
        <f>SUM(F52:G52)</f>
        <v>351692</v>
      </c>
      <c r="F52" s="395">
        <v>125483</v>
      </c>
      <c r="G52" s="395">
        <v>226209</v>
      </c>
      <c r="H52" s="395"/>
      <c r="I52" s="941">
        <f>SUM(J52:K52)</f>
        <v>100548</v>
      </c>
      <c r="J52" s="395">
        <v>56621</v>
      </c>
      <c r="K52" s="395">
        <v>43927</v>
      </c>
      <c r="L52" s="395"/>
      <c r="M52" s="942">
        <f>SUM(N52:O52)</f>
        <v>184057</v>
      </c>
      <c r="N52" s="941">
        <v>82073</v>
      </c>
      <c r="O52" s="941">
        <v>101984</v>
      </c>
      <c r="P52" s="756"/>
    </row>
    <row r="53" spans="1:16">
      <c r="A53" s="745"/>
      <c r="B53" s="782"/>
      <c r="C53" s="747"/>
      <c r="D53" s="392">
        <v>2023</v>
      </c>
      <c r="E53" s="941">
        <f>SUM(F53:G53)</f>
        <v>361747</v>
      </c>
      <c r="F53" s="395">
        <v>129996</v>
      </c>
      <c r="G53" s="395">
        <v>231751</v>
      </c>
      <c r="H53" s="395"/>
      <c r="I53" s="941">
        <f>SUM(J53:K53)</f>
        <v>100683</v>
      </c>
      <c r="J53" s="395">
        <v>56727</v>
      </c>
      <c r="K53" s="395">
        <v>43956</v>
      </c>
      <c r="L53" s="395"/>
      <c r="M53" s="942">
        <f>SUM(N53:O53)</f>
        <v>191025</v>
      </c>
      <c r="N53" s="941">
        <v>85644</v>
      </c>
      <c r="O53" s="941">
        <v>105381</v>
      </c>
      <c r="P53" s="756"/>
    </row>
    <row r="54" spans="1:16">
      <c r="A54" s="745"/>
      <c r="B54" s="782"/>
      <c r="C54" s="747"/>
      <c r="D54" s="392">
        <v>2024</v>
      </c>
      <c r="E54" s="943">
        <v>372900</v>
      </c>
      <c r="F54" s="540">
        <v>134246</v>
      </c>
      <c r="G54" s="540">
        <v>238654</v>
      </c>
      <c r="H54" s="540"/>
      <c r="I54" s="943">
        <v>101214</v>
      </c>
      <c r="J54" s="946">
        <v>57038</v>
      </c>
      <c r="K54" s="946">
        <v>44176</v>
      </c>
      <c r="L54" s="939"/>
      <c r="M54" s="945">
        <v>272822</v>
      </c>
      <c r="N54" s="943">
        <v>131491</v>
      </c>
      <c r="O54" s="943">
        <v>141331</v>
      </c>
      <c r="P54" s="756"/>
    </row>
    <row r="55" spans="1:16" ht="8.1" customHeight="1">
      <c r="A55" s="745"/>
      <c r="B55" s="782"/>
      <c r="C55" s="747"/>
      <c r="D55" s="392"/>
      <c r="E55" s="941"/>
      <c r="F55" s="395"/>
      <c r="G55" s="395"/>
      <c r="H55" s="395"/>
      <c r="I55" s="941"/>
      <c r="J55" s="395"/>
      <c r="K55" s="395"/>
      <c r="L55" s="395"/>
      <c r="M55" s="942"/>
      <c r="N55" s="941"/>
      <c r="O55" s="941"/>
      <c r="P55" s="756"/>
    </row>
    <row r="56" spans="1:16">
      <c r="A56" s="745"/>
      <c r="B56" s="782" t="s">
        <v>48</v>
      </c>
      <c r="C56" s="747"/>
      <c r="D56" s="392">
        <v>2022</v>
      </c>
      <c r="E56" s="941">
        <f>SUM(F56:G56)</f>
        <v>128847</v>
      </c>
      <c r="F56" s="395">
        <v>54522</v>
      </c>
      <c r="G56" s="395">
        <v>74325</v>
      </c>
      <c r="H56" s="395"/>
      <c r="I56" s="941">
        <f>SUM(J56:K56)</f>
        <v>16934</v>
      </c>
      <c r="J56" s="395">
        <v>16043</v>
      </c>
      <c r="K56" s="395">
        <v>891</v>
      </c>
      <c r="L56" s="395"/>
      <c r="M56" s="942">
        <f>SUM(N56:O56)</f>
        <v>58282</v>
      </c>
      <c r="N56" s="941">
        <v>13279</v>
      </c>
      <c r="O56" s="941">
        <v>45003</v>
      </c>
      <c r="P56" s="750"/>
    </row>
    <row r="57" spans="1:16">
      <c r="A57" s="745"/>
      <c r="B57" s="782"/>
      <c r="C57" s="747"/>
      <c r="D57" s="392">
        <v>2023</v>
      </c>
      <c r="E57" s="941">
        <f>SUM(F57:G57)</f>
        <v>1386432</v>
      </c>
      <c r="F57" s="395">
        <v>522796</v>
      </c>
      <c r="G57" s="395">
        <v>863636</v>
      </c>
      <c r="H57" s="395"/>
      <c r="I57" s="941" t="s">
        <v>45</v>
      </c>
      <c r="J57" s="395" t="s">
        <v>45</v>
      </c>
      <c r="K57" s="395" t="s">
        <v>45</v>
      </c>
      <c r="L57" s="395"/>
      <c r="M57" s="942">
        <f>SUM(N57:O57)</f>
        <v>59007</v>
      </c>
      <c r="N57" s="941">
        <v>13122</v>
      </c>
      <c r="O57" s="941">
        <v>45885</v>
      </c>
      <c r="P57" s="750"/>
    </row>
    <row r="58" spans="1:16">
      <c r="A58" s="745"/>
      <c r="B58" s="782"/>
      <c r="C58" s="747"/>
      <c r="D58" s="392">
        <v>2024</v>
      </c>
      <c r="E58" s="943">
        <v>161515</v>
      </c>
      <c r="F58" s="540">
        <v>77929</v>
      </c>
      <c r="G58" s="540">
        <v>83586</v>
      </c>
      <c r="H58" s="540"/>
      <c r="I58" s="943" t="s">
        <v>45</v>
      </c>
      <c r="J58" s="944"/>
      <c r="K58" s="944"/>
      <c r="L58" s="939"/>
      <c r="M58" s="945">
        <v>133941</v>
      </c>
      <c r="N58" s="943">
        <v>45508</v>
      </c>
      <c r="O58" s="943">
        <v>88433</v>
      </c>
      <c r="P58" s="750"/>
    </row>
    <row r="59" spans="1:16" ht="8.1" customHeight="1">
      <c r="A59" s="745"/>
      <c r="B59" s="782"/>
      <c r="C59" s="747"/>
      <c r="D59" s="392"/>
      <c r="E59" s="941"/>
      <c r="F59" s="395"/>
      <c r="G59" s="395"/>
      <c r="H59" s="395"/>
      <c r="I59" s="941"/>
      <c r="J59" s="395"/>
      <c r="K59" s="395"/>
      <c r="L59" s="395"/>
      <c r="M59" s="942"/>
      <c r="N59" s="941"/>
      <c r="O59" s="941"/>
      <c r="P59" s="750"/>
    </row>
    <row r="60" spans="1:16">
      <c r="A60" s="745" t="s">
        <v>18</v>
      </c>
      <c r="B60" s="782" t="s">
        <v>11</v>
      </c>
      <c r="C60" s="747"/>
      <c r="D60" s="392">
        <v>2022</v>
      </c>
      <c r="E60" s="941">
        <f>SUM(F60:G60)</f>
        <v>421808</v>
      </c>
      <c r="F60" s="395">
        <v>158241</v>
      </c>
      <c r="G60" s="395">
        <v>263567</v>
      </c>
      <c r="H60" s="395"/>
      <c r="I60" s="941">
        <f>SUM(J60:K60)</f>
        <v>21267</v>
      </c>
      <c r="J60" s="395">
        <v>18042</v>
      </c>
      <c r="K60" s="395">
        <v>3225</v>
      </c>
      <c r="L60" s="395"/>
      <c r="M60" s="942">
        <f>SUM(N60:O60)</f>
        <v>141542</v>
      </c>
      <c r="N60" s="941">
        <v>94095</v>
      </c>
      <c r="O60" s="941">
        <v>47447</v>
      </c>
      <c r="P60" s="756"/>
    </row>
    <row r="61" spans="1:16">
      <c r="A61" s="745"/>
      <c r="B61" s="782"/>
      <c r="C61" s="747"/>
      <c r="D61" s="392">
        <v>2023</v>
      </c>
      <c r="E61" s="941">
        <f>SUM(F61:G61)</f>
        <v>904055</v>
      </c>
      <c r="F61" s="395">
        <v>412600</v>
      </c>
      <c r="G61" s="395">
        <v>491455</v>
      </c>
      <c r="H61" s="395"/>
      <c r="I61" s="941">
        <f>SUM(J61:K61)</f>
        <v>13895</v>
      </c>
      <c r="J61" s="947">
        <v>12824</v>
      </c>
      <c r="K61" s="947">
        <v>1071</v>
      </c>
      <c r="L61" s="395"/>
      <c r="M61" s="942">
        <f>SUM(N61:O61)</f>
        <v>142757</v>
      </c>
      <c r="N61" s="941">
        <v>91813</v>
      </c>
      <c r="O61" s="941">
        <v>50944</v>
      </c>
      <c r="P61" s="756"/>
    </row>
    <row r="62" spans="1:16">
      <c r="A62" s="745"/>
      <c r="B62" s="782"/>
      <c r="C62" s="747"/>
      <c r="D62" s="392">
        <v>2024</v>
      </c>
      <c r="E62" s="943">
        <v>910767</v>
      </c>
      <c r="F62" s="540">
        <v>414062</v>
      </c>
      <c r="G62" s="540">
        <v>496705</v>
      </c>
      <c r="H62" s="540"/>
      <c r="I62" s="943">
        <v>13895</v>
      </c>
      <c r="J62" s="948">
        <v>12824</v>
      </c>
      <c r="K62" s="948">
        <v>1071</v>
      </c>
      <c r="L62" s="939"/>
      <c r="M62" s="945">
        <v>194820</v>
      </c>
      <c r="N62" s="943">
        <v>118400</v>
      </c>
      <c r="O62" s="943">
        <v>76420</v>
      </c>
      <c r="P62" s="756"/>
    </row>
    <row r="63" spans="1:16" ht="8.1" customHeight="1">
      <c r="A63" s="745"/>
      <c r="B63" s="782"/>
      <c r="C63" s="747"/>
      <c r="D63" s="392"/>
      <c r="E63" s="941"/>
      <c r="F63" s="395"/>
      <c r="G63" s="395"/>
      <c r="H63" s="395"/>
      <c r="I63" s="941"/>
      <c r="J63" s="949"/>
      <c r="K63" s="949"/>
      <c r="L63" s="395"/>
      <c r="M63" s="942"/>
      <c r="N63" s="941"/>
      <c r="O63" s="941"/>
      <c r="P63" s="756"/>
    </row>
    <row r="64" spans="1:16">
      <c r="A64" s="745"/>
      <c r="B64" s="782" t="s">
        <v>12</v>
      </c>
      <c r="C64" s="747"/>
      <c r="D64" s="392">
        <v>2022</v>
      </c>
      <c r="E64" s="941">
        <f>SUM(F64:G64)</f>
        <v>944293</v>
      </c>
      <c r="F64" s="395">
        <v>413513</v>
      </c>
      <c r="G64" s="395">
        <v>530780</v>
      </c>
      <c r="H64" s="395"/>
      <c r="I64" s="941">
        <f>SUM(J64:K64)</f>
        <v>280933</v>
      </c>
      <c r="J64" s="395">
        <v>198326</v>
      </c>
      <c r="K64" s="395">
        <v>82607</v>
      </c>
      <c r="L64" s="395"/>
      <c r="M64" s="942">
        <f>SUM(N64:O64)</f>
        <v>275619</v>
      </c>
      <c r="N64" s="941">
        <v>144502</v>
      </c>
      <c r="O64" s="941">
        <v>131117</v>
      </c>
      <c r="P64" s="759"/>
    </row>
    <row r="65" spans="1:16">
      <c r="A65" s="745"/>
      <c r="B65" s="782"/>
      <c r="C65" s="747"/>
      <c r="D65" s="392">
        <v>2023</v>
      </c>
      <c r="E65" s="941">
        <f>SUM(F65:G65)</f>
        <v>972399</v>
      </c>
      <c r="F65" s="395">
        <v>420011</v>
      </c>
      <c r="G65" s="395">
        <v>552388</v>
      </c>
      <c r="H65" s="395"/>
      <c r="I65" s="941">
        <f>SUM(J65:K65)</f>
        <v>279727</v>
      </c>
      <c r="J65" s="395">
        <v>196742</v>
      </c>
      <c r="K65" s="395">
        <v>82985</v>
      </c>
      <c r="L65" s="395"/>
      <c r="M65" s="942">
        <f>SUM(N65:O65)</f>
        <v>283285</v>
      </c>
      <c r="N65" s="941">
        <v>147730</v>
      </c>
      <c r="O65" s="941">
        <v>135555</v>
      </c>
      <c r="P65" s="759"/>
    </row>
    <row r="66" spans="1:16">
      <c r="A66" s="745"/>
      <c r="B66" s="782"/>
      <c r="C66" s="747"/>
      <c r="D66" s="392">
        <v>2024</v>
      </c>
      <c r="E66" s="943">
        <v>1001210</v>
      </c>
      <c r="F66" s="540">
        <v>361529</v>
      </c>
      <c r="G66" s="540">
        <v>639681</v>
      </c>
      <c r="H66" s="540"/>
      <c r="I66" s="943">
        <v>284306</v>
      </c>
      <c r="J66" s="946">
        <v>200892</v>
      </c>
      <c r="K66" s="946">
        <v>83414</v>
      </c>
      <c r="L66" s="939"/>
      <c r="M66" s="945">
        <v>317837</v>
      </c>
      <c r="N66" s="943">
        <v>164032</v>
      </c>
      <c r="O66" s="943">
        <v>153805</v>
      </c>
      <c r="P66" s="759"/>
    </row>
    <row r="67" spans="1:16" ht="8.1" customHeight="1">
      <c r="A67" s="745"/>
      <c r="B67" s="782"/>
      <c r="C67" s="747"/>
      <c r="D67" s="392"/>
      <c r="E67" s="941"/>
      <c r="F67" s="395"/>
      <c r="G67" s="395"/>
      <c r="H67" s="395"/>
      <c r="I67" s="941"/>
      <c r="J67" s="395"/>
      <c r="K67" s="395"/>
      <c r="L67" s="395"/>
      <c r="M67" s="942"/>
      <c r="N67" s="941"/>
      <c r="O67" s="941"/>
      <c r="P67" s="759"/>
    </row>
    <row r="68" spans="1:16">
      <c r="A68" s="745"/>
      <c r="B68" s="782" t="s">
        <v>13</v>
      </c>
      <c r="C68" s="747"/>
      <c r="D68" s="392">
        <v>2022</v>
      </c>
      <c r="E68" s="941">
        <f>SUM(F68:G68)</f>
        <v>222801</v>
      </c>
      <c r="F68" s="395">
        <v>70264</v>
      </c>
      <c r="G68" s="395">
        <v>152537</v>
      </c>
      <c r="H68" s="395"/>
      <c r="I68" s="941">
        <f>SUM(J68:K68)</f>
        <v>21196</v>
      </c>
      <c r="J68" s="395">
        <v>15444</v>
      </c>
      <c r="K68" s="395">
        <v>5752</v>
      </c>
      <c r="L68" s="395"/>
      <c r="M68" s="942">
        <f>SUM(N68:O68)</f>
        <v>83029</v>
      </c>
      <c r="N68" s="941">
        <v>39968</v>
      </c>
      <c r="O68" s="941">
        <v>43061</v>
      </c>
      <c r="P68" s="756"/>
    </row>
    <row r="69" spans="1:16">
      <c r="A69" s="745"/>
      <c r="B69" s="782"/>
      <c r="C69" s="747"/>
      <c r="D69" s="392">
        <v>2023</v>
      </c>
      <c r="E69" s="941">
        <f>SUM(F69:G69)</f>
        <v>233327</v>
      </c>
      <c r="F69" s="395">
        <v>76001</v>
      </c>
      <c r="G69" s="395">
        <v>157326</v>
      </c>
      <c r="H69" s="395"/>
      <c r="I69" s="941">
        <f>SUM(J69:K69)</f>
        <v>24311</v>
      </c>
      <c r="J69" s="395">
        <v>18114</v>
      </c>
      <c r="K69" s="395">
        <v>6197</v>
      </c>
      <c r="L69" s="395"/>
      <c r="M69" s="942">
        <f>SUM(N69:O69)</f>
        <v>86028</v>
      </c>
      <c r="N69" s="941">
        <v>41711</v>
      </c>
      <c r="O69" s="941">
        <v>44317</v>
      </c>
      <c r="P69" s="756"/>
    </row>
    <row r="70" spans="1:16">
      <c r="A70" s="745"/>
      <c r="B70" s="782"/>
      <c r="C70" s="747"/>
      <c r="D70" s="392">
        <v>2024</v>
      </c>
      <c r="E70" s="943">
        <v>242515</v>
      </c>
      <c r="F70" s="540">
        <v>80966</v>
      </c>
      <c r="G70" s="540">
        <v>161549</v>
      </c>
      <c r="H70" s="540"/>
      <c r="I70" s="943">
        <v>26298</v>
      </c>
      <c r="J70" s="946">
        <v>19617</v>
      </c>
      <c r="K70" s="946">
        <v>6681</v>
      </c>
      <c r="L70" s="939"/>
      <c r="M70" s="945">
        <v>131904</v>
      </c>
      <c r="N70" s="943">
        <v>61322</v>
      </c>
      <c r="O70" s="943">
        <v>70582</v>
      </c>
      <c r="P70" s="756"/>
    </row>
    <row r="71" spans="1:16" ht="8.1" customHeight="1">
      <c r="A71" s="745"/>
      <c r="B71" s="782"/>
      <c r="C71" s="747"/>
      <c r="D71" s="392"/>
      <c r="E71" s="941"/>
      <c r="F71" s="395"/>
      <c r="G71" s="395"/>
      <c r="H71" s="395"/>
      <c r="I71" s="941"/>
      <c r="J71" s="395"/>
      <c r="K71" s="395"/>
      <c r="L71" s="395"/>
      <c r="M71" s="942"/>
      <c r="N71" s="941"/>
      <c r="O71" s="941"/>
      <c r="P71" s="756"/>
    </row>
    <row r="72" spans="1:16">
      <c r="A72" s="745"/>
      <c r="B72" s="782" t="s">
        <v>58</v>
      </c>
      <c r="C72" s="747"/>
      <c r="D72" s="392">
        <v>2022</v>
      </c>
      <c r="E72" s="941">
        <f>SUM(F72:G72)</f>
        <v>177842</v>
      </c>
      <c r="F72" s="395">
        <v>66924</v>
      </c>
      <c r="G72" s="395">
        <v>110918</v>
      </c>
      <c r="H72" s="395"/>
      <c r="I72" s="941">
        <f>SUM(J72:K72)</f>
        <v>93014</v>
      </c>
      <c r="J72" s="395">
        <v>70205</v>
      </c>
      <c r="K72" s="395">
        <v>22809</v>
      </c>
      <c r="L72" s="395"/>
      <c r="M72" s="942" t="s">
        <v>45</v>
      </c>
      <c r="N72" s="941" t="s">
        <v>45</v>
      </c>
      <c r="O72" s="941" t="s">
        <v>45</v>
      </c>
      <c r="P72" s="750"/>
    </row>
    <row r="73" spans="1:16">
      <c r="A73" s="745"/>
      <c r="B73" s="782"/>
      <c r="C73" s="747"/>
      <c r="D73" s="392">
        <v>2023</v>
      </c>
      <c r="E73" s="941">
        <f>SUM(F73:G73)</f>
        <v>188378</v>
      </c>
      <c r="F73" s="395">
        <v>68996</v>
      </c>
      <c r="G73" s="395">
        <v>119382</v>
      </c>
      <c r="H73" s="395"/>
      <c r="I73" s="941" t="s">
        <v>45</v>
      </c>
      <c r="J73" s="395" t="s">
        <v>45</v>
      </c>
      <c r="K73" s="395" t="s">
        <v>45</v>
      </c>
      <c r="L73" s="395"/>
      <c r="M73" s="942" t="s">
        <v>45</v>
      </c>
      <c r="N73" s="941" t="s">
        <v>45</v>
      </c>
      <c r="O73" s="941" t="s">
        <v>45</v>
      </c>
      <c r="P73" s="750"/>
    </row>
    <row r="74" spans="1:16">
      <c r="A74" s="745"/>
      <c r="B74" s="782"/>
      <c r="C74" s="747"/>
      <c r="D74" s="392">
        <v>2024</v>
      </c>
      <c r="E74" s="943">
        <v>201173</v>
      </c>
      <c r="F74" s="540">
        <v>71427</v>
      </c>
      <c r="G74" s="540">
        <v>129746</v>
      </c>
      <c r="H74" s="540"/>
      <c r="I74" s="941" t="s">
        <v>45</v>
      </c>
      <c r="J74" s="944" t="s">
        <v>45</v>
      </c>
      <c r="K74" s="944" t="s">
        <v>45</v>
      </c>
      <c r="L74" s="939"/>
      <c r="M74" s="395" t="s">
        <v>45</v>
      </c>
      <c r="N74" s="950" t="s">
        <v>45</v>
      </c>
      <c r="O74" s="950" t="s">
        <v>45</v>
      </c>
      <c r="P74" s="750"/>
    </row>
    <row r="75" spans="1:16" ht="8.1" customHeight="1">
      <c r="A75" s="745"/>
      <c r="B75" s="782"/>
      <c r="C75" s="747"/>
      <c r="D75" s="392"/>
      <c r="E75" s="941"/>
      <c r="F75" s="395"/>
      <c r="G75" s="395"/>
      <c r="H75" s="395"/>
      <c r="I75" s="941"/>
      <c r="J75" s="395"/>
      <c r="K75" s="395"/>
      <c r="L75" s="395"/>
      <c r="M75" s="942"/>
      <c r="N75" s="941"/>
      <c r="O75" s="941"/>
      <c r="P75" s="750"/>
    </row>
    <row r="76" spans="1:16">
      <c r="A76" s="745"/>
      <c r="B76" s="782" t="s">
        <v>60</v>
      </c>
      <c r="C76" s="747"/>
      <c r="D76" s="392">
        <v>2022</v>
      </c>
      <c r="E76" s="941">
        <f>SUM(F76:G76)</f>
        <v>9840</v>
      </c>
      <c r="F76" s="395">
        <v>3889</v>
      </c>
      <c r="G76" s="395">
        <v>5951</v>
      </c>
      <c r="H76" s="395"/>
      <c r="I76" s="941" t="s">
        <v>45</v>
      </c>
      <c r="J76" s="395" t="s">
        <v>45</v>
      </c>
      <c r="K76" s="395" t="s">
        <v>45</v>
      </c>
      <c r="L76" s="395"/>
      <c r="M76" s="942" t="s">
        <v>45</v>
      </c>
      <c r="N76" s="941" t="s">
        <v>45</v>
      </c>
      <c r="O76" s="941" t="s">
        <v>45</v>
      </c>
      <c r="P76" s="756"/>
    </row>
    <row r="77" spans="1:16">
      <c r="A77" s="745"/>
      <c r="B77" s="782"/>
      <c r="C77" s="747"/>
      <c r="D77" s="392">
        <v>2023</v>
      </c>
      <c r="E77" s="941">
        <f>SUM(F77:G77)</f>
        <v>10424</v>
      </c>
      <c r="F77" s="395">
        <v>4168</v>
      </c>
      <c r="G77" s="395">
        <v>6256</v>
      </c>
      <c r="H77" s="395"/>
      <c r="I77" s="941" t="s">
        <v>45</v>
      </c>
      <c r="J77" s="395" t="s">
        <v>45</v>
      </c>
      <c r="K77" s="395" t="s">
        <v>45</v>
      </c>
      <c r="L77" s="395"/>
      <c r="M77" s="942" t="s">
        <v>45</v>
      </c>
      <c r="N77" s="941" t="s">
        <v>45</v>
      </c>
      <c r="O77" s="941" t="s">
        <v>45</v>
      </c>
      <c r="P77" s="756"/>
    </row>
    <row r="78" spans="1:16">
      <c r="A78" s="745"/>
      <c r="B78" s="782"/>
      <c r="C78" s="747"/>
      <c r="D78" s="392">
        <v>2024</v>
      </c>
      <c r="E78" s="943">
        <v>10461</v>
      </c>
      <c r="F78" s="540">
        <v>4126</v>
      </c>
      <c r="G78" s="540">
        <v>6335</v>
      </c>
      <c r="H78" s="540"/>
      <c r="I78" s="941" t="s">
        <v>45</v>
      </c>
      <c r="J78" s="944"/>
      <c r="K78" s="944"/>
      <c r="L78" s="939"/>
      <c r="M78" s="945">
        <v>9529</v>
      </c>
      <c r="N78" s="943">
        <v>5072</v>
      </c>
      <c r="O78" s="943">
        <v>4457</v>
      </c>
      <c r="P78" s="756"/>
    </row>
    <row r="79" spans="1:16" ht="8.1" customHeight="1">
      <c r="A79" s="745"/>
      <c r="B79" s="782"/>
      <c r="C79" s="747"/>
      <c r="D79" s="392"/>
      <c r="E79" s="941"/>
      <c r="F79" s="395"/>
      <c r="G79" s="395"/>
      <c r="H79" s="395"/>
      <c r="I79" s="941"/>
      <c r="J79" s="395"/>
      <c r="K79" s="395"/>
      <c r="L79" s="395"/>
      <c r="M79" s="942"/>
      <c r="N79" s="941"/>
      <c r="O79" s="941"/>
      <c r="P79" s="756"/>
    </row>
    <row r="80" spans="1:16">
      <c r="A80" s="745"/>
      <c r="B80" s="782" t="s">
        <v>59</v>
      </c>
      <c r="C80" s="747"/>
      <c r="D80" s="392">
        <v>2022</v>
      </c>
      <c r="E80" s="941">
        <f>SUM(F80:G80)</f>
        <v>19243</v>
      </c>
      <c r="F80" s="395">
        <v>9850</v>
      </c>
      <c r="G80" s="395">
        <v>9393</v>
      </c>
      <c r="H80" s="395"/>
      <c r="I80" s="941" t="s">
        <v>45</v>
      </c>
      <c r="J80" s="395" t="s">
        <v>45</v>
      </c>
      <c r="K80" s="395" t="s">
        <v>45</v>
      </c>
      <c r="L80" s="395"/>
      <c r="M80" s="942" t="s">
        <v>45</v>
      </c>
      <c r="N80" s="941" t="s">
        <v>45</v>
      </c>
      <c r="O80" s="941" t="s">
        <v>45</v>
      </c>
      <c r="P80" s="750"/>
    </row>
    <row r="81" spans="1:17">
      <c r="A81" s="745"/>
      <c r="B81" s="782"/>
      <c r="C81" s="747"/>
      <c r="D81" s="392">
        <v>2023</v>
      </c>
      <c r="E81" s="941">
        <f>SUM(F81:G81)</f>
        <v>20123</v>
      </c>
      <c r="F81" s="395">
        <v>10316</v>
      </c>
      <c r="G81" s="395">
        <v>9807</v>
      </c>
      <c r="H81" s="395"/>
      <c r="I81" s="941" t="s">
        <v>45</v>
      </c>
      <c r="J81" s="395" t="s">
        <v>45</v>
      </c>
      <c r="K81" s="395" t="s">
        <v>45</v>
      </c>
      <c r="L81" s="395"/>
      <c r="M81" s="942" t="s">
        <v>45</v>
      </c>
      <c r="N81" s="941" t="s">
        <v>45</v>
      </c>
      <c r="O81" s="941" t="s">
        <v>45</v>
      </c>
      <c r="P81" s="750"/>
    </row>
    <row r="82" spans="1:17">
      <c r="A82" s="745"/>
      <c r="B82" s="782"/>
      <c r="C82" s="747"/>
      <c r="D82" s="392">
        <v>2024</v>
      </c>
      <c r="E82" s="943">
        <v>20909</v>
      </c>
      <c r="F82" s="540">
        <v>10670</v>
      </c>
      <c r="G82" s="540">
        <v>10239</v>
      </c>
      <c r="H82" s="540"/>
      <c r="I82" s="941" t="s">
        <v>45</v>
      </c>
      <c r="J82" s="941" t="s">
        <v>45</v>
      </c>
      <c r="K82" s="941" t="s">
        <v>45</v>
      </c>
      <c r="L82" s="941" t="s">
        <v>45</v>
      </c>
      <c r="M82" s="941" t="s">
        <v>45</v>
      </c>
      <c r="N82" s="941" t="s">
        <v>45</v>
      </c>
      <c r="O82" s="941" t="s">
        <v>45</v>
      </c>
      <c r="P82" s="750"/>
    </row>
    <row r="83" spans="1:17" ht="6.75" customHeight="1" thickBot="1">
      <c r="A83" s="762"/>
      <c r="B83" s="763"/>
      <c r="C83" s="763"/>
      <c r="D83" s="951"/>
      <c r="E83" s="763"/>
      <c r="F83" s="765"/>
      <c r="G83" s="765"/>
      <c r="H83" s="765"/>
      <c r="I83" s="765"/>
      <c r="J83" s="765"/>
      <c r="K83" s="765"/>
      <c r="L83" s="762"/>
      <c r="M83" s="762"/>
      <c r="N83" s="765"/>
      <c r="O83" s="765"/>
      <c r="P83" s="766"/>
    </row>
    <row r="84" spans="1:17" ht="15" customHeight="1">
      <c r="D84" s="924"/>
      <c r="M84" s="952"/>
      <c r="N84" s="952"/>
      <c r="O84" s="952"/>
      <c r="P84" s="952" t="s">
        <v>50</v>
      </c>
    </row>
    <row r="85" spans="1:17" ht="12.75" customHeight="1">
      <c r="D85" s="924"/>
      <c r="M85" s="530"/>
      <c r="N85" s="530"/>
      <c r="O85" s="530"/>
      <c r="P85" s="530" t="s">
        <v>51</v>
      </c>
    </row>
    <row r="86" spans="1:17" ht="12.75" customHeight="1">
      <c r="D86" s="924"/>
      <c r="M86" s="530"/>
      <c r="N86" s="530"/>
      <c r="O86" s="530"/>
      <c r="P86" s="530"/>
    </row>
    <row r="87" spans="1:17" ht="15.75">
      <c r="A87" s="790"/>
      <c r="B87" s="794" t="s">
        <v>497</v>
      </c>
      <c r="C87" s="790"/>
      <c r="D87" s="924"/>
      <c r="E87" s="790"/>
      <c r="F87" s="790"/>
      <c r="G87" s="790"/>
      <c r="H87" s="790"/>
      <c r="I87" s="790"/>
      <c r="J87" s="790"/>
      <c r="K87" s="790"/>
      <c r="L87" s="790"/>
      <c r="M87" s="953"/>
      <c r="N87" s="790"/>
      <c r="O87" s="790"/>
    </row>
    <row r="88" spans="1:17" ht="14.25" customHeight="1">
      <c r="A88" s="767"/>
      <c r="B88" s="923" t="s">
        <v>267</v>
      </c>
      <c r="C88" s="790"/>
      <c r="D88" s="924"/>
      <c r="E88" s="790"/>
      <c r="F88" s="790"/>
      <c r="G88" s="790"/>
      <c r="H88" s="790"/>
      <c r="I88" s="790"/>
      <c r="J88" s="790"/>
      <c r="K88" s="790"/>
      <c r="L88" s="790"/>
      <c r="M88" s="953"/>
      <c r="N88" s="790"/>
      <c r="O88" s="790"/>
      <c r="P88" s="790"/>
      <c r="Q88" s="790"/>
    </row>
    <row r="89" spans="1:17" ht="15" customHeight="1">
      <c r="A89" s="767"/>
      <c r="B89" s="954" t="s">
        <v>269</v>
      </c>
      <c r="C89" s="954"/>
      <c r="D89" s="954"/>
      <c r="E89" s="954"/>
      <c r="F89" s="954"/>
      <c r="G89" s="954"/>
      <c r="H89" s="954"/>
      <c r="I89" s="954"/>
      <c r="J89" s="955"/>
      <c r="K89" s="790"/>
      <c r="L89" s="790"/>
      <c r="M89" s="953"/>
      <c r="N89" s="790"/>
      <c r="O89" s="790"/>
      <c r="P89" s="790"/>
      <c r="Q89" s="790"/>
    </row>
    <row r="90" spans="1:17" ht="14.25" customHeight="1">
      <c r="A90" s="767"/>
      <c r="B90" s="953" t="s">
        <v>268</v>
      </c>
      <c r="C90" s="790"/>
      <c r="D90" s="924"/>
      <c r="E90" s="790"/>
      <c r="F90" s="790"/>
      <c r="G90" s="790"/>
      <c r="H90" s="790"/>
      <c r="I90" s="790"/>
      <c r="J90" s="790"/>
      <c r="K90" s="790"/>
      <c r="L90" s="790"/>
      <c r="M90" s="790"/>
      <c r="N90" s="790"/>
      <c r="O90" s="790"/>
      <c r="P90" s="790"/>
      <c r="Q90" s="790"/>
    </row>
    <row r="91" spans="1:17" ht="15" customHeight="1">
      <c r="A91" s="767"/>
      <c r="B91" s="925" t="s">
        <v>498</v>
      </c>
      <c r="C91" s="953"/>
      <c r="D91" s="956"/>
      <c r="E91" s="953"/>
      <c r="F91" s="953"/>
      <c r="G91" s="953"/>
      <c r="H91" s="953"/>
      <c r="I91" s="953"/>
      <c r="J91" s="790"/>
      <c r="K91" s="790"/>
      <c r="L91" s="790"/>
      <c r="M91" s="790"/>
      <c r="N91" s="790"/>
      <c r="O91" s="790"/>
      <c r="P91" s="790"/>
      <c r="Q91" s="790"/>
    </row>
    <row r="93" spans="1:17" ht="6.75" customHeight="1"/>
    <row r="94" spans="1:17" ht="16.5">
      <c r="C94" s="769"/>
      <c r="D94" s="770"/>
    </row>
  </sheetData>
  <mergeCells count="7">
    <mergeCell ref="B89:I89"/>
    <mergeCell ref="E8:G8"/>
    <mergeCell ref="I8:K8"/>
    <mergeCell ref="M8:O8"/>
    <mergeCell ref="E9:G9"/>
    <mergeCell ref="I9:K9"/>
    <mergeCell ref="M9:O9"/>
  </mergeCells>
  <printOptions horizontalCentered="1"/>
  <pageMargins left="0.5" right="0.5" top="0.74803149606299202" bottom="0.511811023622047" header="0.23622047244094499" footer="0.39370078740157499"/>
  <pageSetup paperSize="9" scale="63" orientation="portrait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A3267-1FB0-427E-8EFE-834B1DCA37C6}">
  <sheetPr codeName="Sheet2">
    <tabColor rgb="FF92D050"/>
  </sheetPr>
  <dimension ref="A1:G76"/>
  <sheetViews>
    <sheetView showGridLines="0" view="pageBreakPreview" zoomScaleNormal="100" zoomScaleSheetLayoutView="100" workbookViewId="0">
      <selection activeCell="G1" sqref="G1:G2"/>
    </sheetView>
  </sheetViews>
  <sheetFormatPr defaultColWidth="9.140625" defaultRowHeight="15"/>
  <cols>
    <col min="1" max="1" width="1.28515625" style="77" customWidth="1"/>
    <col min="2" max="2" width="13.5703125" style="77" customWidth="1"/>
    <col min="3" max="3" width="45.5703125" style="77" customWidth="1"/>
    <col min="4" max="6" width="14.85546875" style="77" customWidth="1"/>
    <col min="7" max="7" width="1.42578125" style="77" customWidth="1"/>
    <col min="8" max="16384" width="9.140625" style="77"/>
  </cols>
  <sheetData>
    <row r="1" spans="1:7" ht="15" customHeight="1">
      <c r="G1" s="61" t="s">
        <v>16</v>
      </c>
    </row>
    <row r="2" spans="1:7" ht="15" customHeight="1">
      <c r="G2" s="62" t="s">
        <v>17</v>
      </c>
    </row>
    <row r="3" spans="1:7" ht="9" customHeight="1"/>
    <row r="4" spans="1:7" ht="16.5">
      <c r="A4" s="135"/>
      <c r="B4" s="63" t="s">
        <v>211</v>
      </c>
      <c r="C4" s="137" t="s">
        <v>354</v>
      </c>
      <c r="D4" s="138"/>
      <c r="E4" s="138"/>
      <c r="F4" s="138"/>
      <c r="G4" s="135"/>
    </row>
    <row r="5" spans="1:7" ht="16.5">
      <c r="A5" s="135"/>
      <c r="B5" s="60" t="s">
        <v>212</v>
      </c>
      <c r="C5" s="140" t="s">
        <v>355</v>
      </c>
      <c r="D5" s="139"/>
      <c r="E5" s="139"/>
      <c r="F5" s="139"/>
      <c r="G5" s="135"/>
    </row>
    <row r="6" spans="1:7" ht="17.25" thickBot="1">
      <c r="A6" s="135"/>
      <c r="B6" s="135"/>
      <c r="C6" s="135"/>
      <c r="D6" s="141"/>
      <c r="E6" s="141"/>
      <c r="F6" s="141"/>
      <c r="G6" s="136" t="s">
        <v>74</v>
      </c>
    </row>
    <row r="7" spans="1:7" ht="4.5" customHeight="1" thickTop="1">
      <c r="A7" s="142"/>
      <c r="B7" s="143"/>
      <c r="C7" s="142"/>
      <c r="D7" s="144"/>
      <c r="E7" s="144"/>
      <c r="F7" s="144"/>
      <c r="G7" s="145"/>
    </row>
    <row r="8" spans="1:7">
      <c r="A8" s="146"/>
      <c r="B8" s="146" t="s">
        <v>118</v>
      </c>
      <c r="C8" s="146"/>
      <c r="D8" s="146">
        <v>2022</v>
      </c>
      <c r="E8" s="146">
        <v>2023</v>
      </c>
      <c r="F8" s="146">
        <v>2024</v>
      </c>
      <c r="G8" s="147"/>
    </row>
    <row r="9" spans="1:7">
      <c r="A9" s="146"/>
      <c r="B9" s="148" t="s">
        <v>198</v>
      </c>
      <c r="C9" s="146"/>
      <c r="D9" s="149"/>
      <c r="E9" s="149"/>
      <c r="F9" s="149"/>
      <c r="G9" s="150"/>
    </row>
    <row r="10" spans="1:7" ht="4.5" customHeight="1">
      <c r="A10" s="151"/>
      <c r="B10" s="151"/>
      <c r="C10" s="151"/>
      <c r="D10" s="152"/>
      <c r="E10" s="152"/>
      <c r="F10" s="152"/>
      <c r="G10" s="153"/>
    </row>
    <row r="11" spans="1:7" ht="8.25" customHeight="1">
      <c r="A11" s="154"/>
      <c r="B11" s="154"/>
      <c r="C11" s="154"/>
      <c r="D11" s="154"/>
      <c r="E11" s="154"/>
      <c r="G11" s="154"/>
    </row>
    <row r="12" spans="1:7">
      <c r="A12" s="147"/>
      <c r="B12" s="146" t="s">
        <v>14</v>
      </c>
      <c r="C12" s="147"/>
      <c r="D12" s="155">
        <f>SUM(D15:D26)</f>
        <v>8463.9</v>
      </c>
      <c r="E12" s="155">
        <f t="shared" ref="E12:F12" si="0">SUM(E15:E26)</f>
        <v>8401.7999999999993</v>
      </c>
      <c r="F12" s="155">
        <f t="shared" si="0"/>
        <v>8213.2999999999993</v>
      </c>
      <c r="G12" s="156"/>
    </row>
    <row r="13" spans="1:7">
      <c r="A13" s="147"/>
      <c r="B13" s="148" t="s">
        <v>15</v>
      </c>
      <c r="C13" s="147"/>
      <c r="D13" s="157"/>
      <c r="E13" s="157"/>
      <c r="G13" s="147"/>
    </row>
    <row r="14" spans="1:7">
      <c r="A14" s="147"/>
      <c r="B14" s="147"/>
      <c r="C14" s="147"/>
      <c r="D14" s="157"/>
      <c r="E14" s="157"/>
      <c r="G14" s="147"/>
    </row>
    <row r="15" spans="1:7">
      <c r="A15" s="147"/>
      <c r="B15" s="146" t="s">
        <v>191</v>
      </c>
      <c r="C15" s="147"/>
      <c r="D15" s="158">
        <v>1004.9</v>
      </c>
      <c r="E15" s="159">
        <v>732.2</v>
      </c>
      <c r="F15" s="77">
        <v>473.8</v>
      </c>
      <c r="G15" s="147"/>
    </row>
    <row r="16" spans="1:7">
      <c r="A16" s="147"/>
      <c r="B16" s="148" t="s">
        <v>195</v>
      </c>
      <c r="C16" s="147"/>
      <c r="D16" s="158"/>
      <c r="E16" s="159"/>
      <c r="G16" s="147"/>
    </row>
    <row r="17" spans="1:7">
      <c r="A17" s="147"/>
      <c r="B17" s="147"/>
      <c r="C17" s="147"/>
      <c r="D17" s="158"/>
      <c r="E17" s="159"/>
      <c r="G17" s="147"/>
    </row>
    <row r="18" spans="1:7">
      <c r="A18" s="147"/>
      <c r="B18" s="148" t="s">
        <v>254</v>
      </c>
      <c r="C18" s="147"/>
      <c r="D18" s="158">
        <v>3992</v>
      </c>
      <c r="E18" s="159">
        <v>4328.5</v>
      </c>
      <c r="F18" s="77">
        <v>4507.8</v>
      </c>
      <c r="G18" s="147"/>
    </row>
    <row r="19" spans="1:7">
      <c r="A19" s="147"/>
      <c r="B19" s="148"/>
      <c r="C19" s="147"/>
      <c r="D19" s="158"/>
      <c r="E19" s="159"/>
      <c r="G19" s="147"/>
    </row>
    <row r="20" spans="1:7">
      <c r="A20" s="147"/>
      <c r="B20" s="148" t="s">
        <v>196</v>
      </c>
      <c r="C20" s="147"/>
      <c r="D20" s="160" t="s">
        <v>45</v>
      </c>
      <c r="E20" s="159" t="s">
        <v>356</v>
      </c>
      <c r="F20" s="159" t="s">
        <v>356</v>
      </c>
      <c r="G20" s="147"/>
    </row>
    <row r="21" spans="1:7">
      <c r="A21" s="147"/>
      <c r="B21" s="148"/>
      <c r="C21" s="147"/>
      <c r="D21" s="158"/>
      <c r="E21" s="159"/>
      <c r="G21" s="147"/>
    </row>
    <row r="22" spans="1:7">
      <c r="A22" s="147"/>
      <c r="B22" s="146" t="s">
        <v>189</v>
      </c>
      <c r="C22" s="147"/>
      <c r="D22" s="158">
        <v>3467</v>
      </c>
      <c r="E22" s="159">
        <v>3341.1</v>
      </c>
      <c r="F22" s="77">
        <v>3231.7</v>
      </c>
      <c r="G22" s="147"/>
    </row>
    <row r="23" spans="1:7">
      <c r="A23" s="147"/>
      <c r="B23" s="148" t="s">
        <v>192</v>
      </c>
      <c r="C23" s="147"/>
      <c r="D23" s="158"/>
      <c r="E23" s="159"/>
      <c r="G23" s="147"/>
    </row>
    <row r="24" spans="1:7">
      <c r="A24" s="147"/>
      <c r="B24" s="161" t="s">
        <v>193</v>
      </c>
      <c r="C24" s="147"/>
      <c r="D24" s="158"/>
      <c r="E24" s="159"/>
      <c r="G24" s="147"/>
    </row>
    <row r="25" spans="1:7">
      <c r="A25" s="147"/>
      <c r="B25" s="161"/>
      <c r="C25" s="147"/>
      <c r="D25" s="158"/>
      <c r="E25" s="159"/>
      <c r="G25" s="147"/>
    </row>
    <row r="26" spans="1:7">
      <c r="A26" s="147"/>
      <c r="B26" s="146" t="s">
        <v>194</v>
      </c>
      <c r="C26" s="147"/>
      <c r="D26" s="160" t="s">
        <v>45</v>
      </c>
      <c r="E26" s="159" t="s">
        <v>356</v>
      </c>
      <c r="F26" s="159" t="s">
        <v>356</v>
      </c>
      <c r="G26" s="147"/>
    </row>
    <row r="27" spans="1:7">
      <c r="A27" s="147"/>
      <c r="B27" s="161" t="s">
        <v>263</v>
      </c>
      <c r="C27" s="147"/>
      <c r="D27" s="158"/>
      <c r="E27" s="158"/>
      <c r="F27" s="158"/>
      <c r="G27" s="147"/>
    </row>
    <row r="28" spans="1:7" ht="9" customHeight="1" thickBot="1">
      <c r="A28" s="162"/>
      <c r="B28" s="162"/>
      <c r="C28" s="162"/>
      <c r="D28" s="163"/>
      <c r="E28" s="163"/>
      <c r="F28" s="163"/>
      <c r="G28" s="162"/>
    </row>
    <row r="29" spans="1:7">
      <c r="A29" s="164"/>
      <c r="B29" s="164"/>
      <c r="C29" s="165" t="s">
        <v>42</v>
      </c>
      <c r="D29" s="165"/>
      <c r="E29" s="165"/>
      <c r="F29" s="165"/>
      <c r="G29" s="165"/>
    </row>
    <row r="30" spans="1:7" ht="14.25" customHeight="1">
      <c r="A30" s="166"/>
      <c r="B30" s="166"/>
      <c r="C30" s="167" t="s">
        <v>190</v>
      </c>
      <c r="D30" s="167"/>
      <c r="E30" s="167"/>
      <c r="F30" s="167"/>
      <c r="G30" s="167"/>
    </row>
    <row r="31" spans="1:7" ht="15.75">
      <c r="A31" s="168"/>
      <c r="B31" s="168"/>
      <c r="C31" s="169"/>
      <c r="D31" s="169"/>
      <c r="E31" s="169"/>
      <c r="F31" s="169"/>
      <c r="G31" s="169"/>
    </row>
    <row r="32" spans="1:7" ht="16.5">
      <c r="A32" s="135"/>
      <c r="B32" s="63" t="s">
        <v>207</v>
      </c>
      <c r="C32" s="137" t="s">
        <v>357</v>
      </c>
      <c r="D32" s="138"/>
      <c r="E32" s="138"/>
      <c r="F32" s="138"/>
      <c r="G32" s="135"/>
    </row>
    <row r="33" spans="1:7" ht="16.5">
      <c r="A33" s="135"/>
      <c r="B33" s="60" t="s">
        <v>208</v>
      </c>
      <c r="C33" s="140" t="s">
        <v>358</v>
      </c>
      <c r="D33" s="139"/>
      <c r="E33" s="139"/>
      <c r="F33" s="139"/>
      <c r="G33" s="135"/>
    </row>
    <row r="34" spans="1:7" ht="17.25" thickBot="1">
      <c r="A34" s="135"/>
      <c r="B34" s="135"/>
      <c r="C34" s="135"/>
      <c r="D34" s="141"/>
      <c r="E34" s="141"/>
      <c r="F34" s="141"/>
      <c r="G34" s="136" t="s">
        <v>359</v>
      </c>
    </row>
    <row r="35" spans="1:7" ht="4.5" customHeight="1" thickTop="1">
      <c r="A35" s="142"/>
      <c r="B35" s="143"/>
      <c r="C35" s="142"/>
      <c r="D35" s="144"/>
      <c r="E35" s="144"/>
      <c r="F35" s="144"/>
      <c r="G35" s="145"/>
    </row>
    <row r="36" spans="1:7">
      <c r="A36" s="146"/>
      <c r="B36" s="146" t="s">
        <v>118</v>
      </c>
      <c r="C36" s="146"/>
      <c r="D36" s="146">
        <v>2022</v>
      </c>
      <c r="E36" s="146">
        <v>2023</v>
      </c>
      <c r="F36" s="146">
        <v>2024</v>
      </c>
      <c r="G36" s="147"/>
    </row>
    <row r="37" spans="1:7">
      <c r="A37" s="146"/>
      <c r="B37" s="148" t="s">
        <v>198</v>
      </c>
      <c r="C37" s="146"/>
      <c r="D37" s="149"/>
      <c r="E37" s="149"/>
      <c r="F37" s="149"/>
      <c r="G37" s="150"/>
    </row>
    <row r="38" spans="1:7" ht="4.5" customHeight="1">
      <c r="A38" s="151"/>
      <c r="B38" s="151"/>
      <c r="C38" s="151"/>
      <c r="D38" s="152"/>
      <c r="E38" s="152"/>
      <c r="F38" s="152"/>
      <c r="G38" s="153"/>
    </row>
    <row r="39" spans="1:7" ht="8.25" customHeight="1">
      <c r="A39" s="154"/>
      <c r="B39" s="154"/>
      <c r="C39" s="154"/>
      <c r="D39" s="154"/>
      <c r="E39" s="154"/>
      <c r="G39" s="154"/>
    </row>
    <row r="40" spans="1:7">
      <c r="A40" s="147"/>
      <c r="B40" s="146" t="s">
        <v>14</v>
      </c>
      <c r="C40" s="147"/>
      <c r="D40" s="155" t="s">
        <v>356</v>
      </c>
      <c r="E40" s="170">
        <f>SUM(E43,E46)</f>
        <v>58.5</v>
      </c>
      <c r="F40" s="170">
        <f>SUM(F43,F46)</f>
        <v>57.900000000000006</v>
      </c>
      <c r="G40" s="156"/>
    </row>
    <row r="41" spans="1:7">
      <c r="A41" s="147"/>
      <c r="B41" s="148" t="s">
        <v>15</v>
      </c>
      <c r="C41" s="147"/>
      <c r="D41" s="157"/>
      <c r="E41" s="171"/>
      <c r="G41" s="147"/>
    </row>
    <row r="42" spans="1:7">
      <c r="A42" s="147"/>
      <c r="B42" s="147"/>
      <c r="C42" s="147"/>
      <c r="D42" s="157"/>
      <c r="E42" s="171"/>
      <c r="G42" s="147"/>
    </row>
    <row r="43" spans="1:7">
      <c r="A43" s="147"/>
      <c r="B43" s="146" t="s">
        <v>360</v>
      </c>
      <c r="C43" s="147"/>
      <c r="D43" s="158" t="s">
        <v>356</v>
      </c>
      <c r="E43" s="172">
        <v>8.4</v>
      </c>
      <c r="F43" s="77">
        <v>8.1999999999999993</v>
      </c>
      <c r="G43" s="147"/>
    </row>
    <row r="44" spans="1:7">
      <c r="A44" s="147"/>
      <c r="B44" s="148" t="s">
        <v>361</v>
      </c>
      <c r="C44" s="147"/>
      <c r="D44" s="158"/>
      <c r="E44" s="172"/>
      <c r="G44" s="147"/>
    </row>
    <row r="45" spans="1:7">
      <c r="A45" s="147"/>
      <c r="B45" s="147"/>
      <c r="C45" s="147"/>
      <c r="D45" s="158"/>
      <c r="E45" s="172"/>
      <c r="G45" s="147"/>
    </row>
    <row r="46" spans="1:7">
      <c r="A46" s="147"/>
      <c r="B46" s="146" t="s">
        <v>362</v>
      </c>
      <c r="C46" s="147"/>
      <c r="D46" s="158" t="s">
        <v>356</v>
      </c>
      <c r="E46" s="172">
        <v>50.1</v>
      </c>
      <c r="F46" s="77">
        <v>49.7</v>
      </c>
      <c r="G46" s="147"/>
    </row>
    <row r="47" spans="1:7">
      <c r="A47" s="147"/>
      <c r="B47" s="148" t="s">
        <v>363</v>
      </c>
      <c r="C47" s="147"/>
      <c r="D47" s="158"/>
      <c r="E47" s="158"/>
      <c r="F47" s="158"/>
      <c r="G47" s="147"/>
    </row>
    <row r="48" spans="1:7" ht="9" customHeight="1" thickBot="1">
      <c r="A48" s="162"/>
      <c r="B48" s="162"/>
      <c r="C48" s="162"/>
      <c r="D48" s="163"/>
      <c r="E48" s="163"/>
      <c r="F48" s="163"/>
      <c r="G48" s="162"/>
    </row>
    <row r="49" spans="1:7">
      <c r="A49" s="164"/>
      <c r="B49" s="164"/>
      <c r="C49" s="165" t="s">
        <v>42</v>
      </c>
      <c r="D49" s="165"/>
      <c r="E49" s="165"/>
      <c r="F49" s="165"/>
      <c r="G49" s="165"/>
    </row>
    <row r="50" spans="1:7" ht="14.25" customHeight="1">
      <c r="A50" s="166"/>
      <c r="B50" s="166"/>
      <c r="C50" s="167" t="s">
        <v>190</v>
      </c>
      <c r="D50" s="167"/>
      <c r="E50" s="167"/>
      <c r="F50" s="167"/>
      <c r="G50" s="167"/>
    </row>
    <row r="52" spans="1:7" ht="16.5">
      <c r="A52" s="135"/>
      <c r="B52" s="63" t="s">
        <v>216</v>
      </c>
      <c r="C52" s="137" t="s">
        <v>364</v>
      </c>
      <c r="D52" s="138"/>
      <c r="E52" s="138"/>
      <c r="F52" s="138"/>
      <c r="G52" s="135"/>
    </row>
    <row r="53" spans="1:7" ht="16.5">
      <c r="A53" s="135"/>
      <c r="B53" s="60" t="s">
        <v>217</v>
      </c>
      <c r="C53" s="140" t="s">
        <v>365</v>
      </c>
      <c r="D53" s="139"/>
      <c r="E53" s="139"/>
      <c r="F53" s="139"/>
      <c r="G53" s="135"/>
    </row>
    <row r="54" spans="1:7" ht="17.25" thickBot="1">
      <c r="A54" s="135"/>
      <c r="B54" s="135"/>
      <c r="C54" s="135"/>
      <c r="D54" s="141"/>
      <c r="E54" s="141"/>
      <c r="F54" s="141"/>
      <c r="G54" s="136"/>
    </row>
    <row r="55" spans="1:7" ht="4.5" customHeight="1" thickTop="1">
      <c r="A55" s="142"/>
      <c r="B55" s="143"/>
      <c r="C55" s="142"/>
      <c r="D55" s="144"/>
      <c r="E55" s="144"/>
      <c r="F55" s="144"/>
      <c r="G55" s="145"/>
    </row>
    <row r="56" spans="1:7">
      <c r="A56" s="146"/>
      <c r="B56" s="146" t="s">
        <v>118</v>
      </c>
      <c r="C56" s="146"/>
      <c r="D56" s="146">
        <v>2022</v>
      </c>
      <c r="E56" s="146">
        <v>2023</v>
      </c>
      <c r="F56" s="146">
        <v>2024</v>
      </c>
      <c r="G56" s="147"/>
    </row>
    <row r="57" spans="1:7">
      <c r="A57" s="146"/>
      <c r="B57" s="148" t="s">
        <v>198</v>
      </c>
      <c r="C57" s="146"/>
      <c r="D57" s="149"/>
      <c r="E57" s="149"/>
      <c r="F57" s="149"/>
      <c r="G57" s="150"/>
    </row>
    <row r="58" spans="1:7" ht="4.5" customHeight="1">
      <c r="A58" s="151"/>
      <c r="B58" s="151"/>
      <c r="C58" s="151"/>
      <c r="D58" s="152"/>
      <c r="E58" s="152"/>
      <c r="F58" s="152"/>
      <c r="G58" s="153"/>
    </row>
    <row r="59" spans="1:7" ht="8.25" customHeight="1">
      <c r="A59" s="154"/>
      <c r="B59" s="154"/>
      <c r="C59" s="154"/>
      <c r="D59" s="154"/>
      <c r="E59" s="154"/>
      <c r="F59" s="154"/>
      <c r="G59" s="154"/>
    </row>
    <row r="60" spans="1:7">
      <c r="A60" s="147"/>
      <c r="B60" s="146" t="s">
        <v>366</v>
      </c>
      <c r="C60" s="147"/>
      <c r="D60" s="158">
        <v>35975</v>
      </c>
      <c r="E60" s="158">
        <v>38341</v>
      </c>
      <c r="F60" s="158">
        <v>37797</v>
      </c>
      <c r="G60" s="147"/>
    </row>
    <row r="61" spans="1:7">
      <c r="A61" s="147"/>
      <c r="B61" s="148" t="s">
        <v>367</v>
      </c>
      <c r="C61" s="147"/>
      <c r="D61" s="158"/>
      <c r="E61" s="158"/>
      <c r="F61" s="172"/>
      <c r="G61" s="147"/>
    </row>
    <row r="62" spans="1:7">
      <c r="A62" s="147"/>
      <c r="B62" s="147"/>
      <c r="C62" s="147"/>
      <c r="D62" s="158"/>
      <c r="E62" s="158"/>
      <c r="F62" s="172"/>
      <c r="G62" s="147"/>
    </row>
    <row r="63" spans="1:7">
      <c r="A63" s="147"/>
      <c r="B63" s="146" t="s">
        <v>368</v>
      </c>
      <c r="C63" s="147"/>
      <c r="D63" s="158">
        <v>889681</v>
      </c>
      <c r="E63" s="158">
        <v>594085</v>
      </c>
      <c r="F63" s="158">
        <v>618347</v>
      </c>
      <c r="G63" s="147"/>
    </row>
    <row r="64" spans="1:7" ht="15.75">
      <c r="A64" s="147"/>
      <c r="B64" s="146" t="s">
        <v>369</v>
      </c>
      <c r="C64" s="147"/>
      <c r="D64" s="158"/>
      <c r="E64" s="158"/>
      <c r="F64" s="172"/>
      <c r="G64" s="147"/>
    </row>
    <row r="65" spans="1:7">
      <c r="A65" s="147"/>
      <c r="B65" s="148" t="s">
        <v>370</v>
      </c>
      <c r="C65" s="147"/>
      <c r="D65" s="158"/>
      <c r="E65" s="158"/>
      <c r="F65" s="158"/>
      <c r="G65" s="147"/>
    </row>
    <row r="66" spans="1:7" ht="15.75">
      <c r="A66" s="173"/>
      <c r="B66" s="148" t="s">
        <v>371</v>
      </c>
      <c r="C66" s="147"/>
      <c r="D66" s="158"/>
      <c r="E66" s="158"/>
      <c r="F66" s="158"/>
      <c r="G66" s="147"/>
    </row>
    <row r="67" spans="1:7" ht="9" customHeight="1" thickBot="1">
      <c r="A67" s="162"/>
      <c r="B67" s="162"/>
      <c r="C67" s="162"/>
      <c r="D67" s="163"/>
      <c r="E67" s="163"/>
      <c r="F67" s="163"/>
      <c r="G67" s="162"/>
    </row>
    <row r="68" spans="1:7">
      <c r="A68" s="164"/>
      <c r="B68" s="164"/>
      <c r="C68" s="165" t="s">
        <v>42</v>
      </c>
      <c r="D68" s="165"/>
      <c r="E68" s="165"/>
      <c r="F68" s="165"/>
      <c r="G68" s="165"/>
    </row>
    <row r="69" spans="1:7" ht="14.25" customHeight="1">
      <c r="A69" s="166"/>
      <c r="B69" s="166"/>
      <c r="C69" s="167" t="s">
        <v>190</v>
      </c>
      <c r="D69" s="167"/>
      <c r="E69" s="167"/>
      <c r="F69" s="167"/>
      <c r="G69" s="167"/>
    </row>
    <row r="70" spans="1:7">
      <c r="B70" s="125" t="s">
        <v>372</v>
      </c>
    </row>
    <row r="71" spans="1:7">
      <c r="B71" s="174" t="s">
        <v>373</v>
      </c>
      <c r="C71" s="174"/>
      <c r="D71" s="174"/>
      <c r="E71" s="174"/>
      <c r="F71" s="174"/>
    </row>
    <row r="72" spans="1:7">
      <c r="B72" s="175" t="s">
        <v>374</v>
      </c>
      <c r="C72" s="175"/>
      <c r="D72" s="175"/>
      <c r="E72" s="175"/>
      <c r="F72" s="175"/>
    </row>
    <row r="73" spans="1:7" ht="26.25" customHeight="1">
      <c r="B73" s="176" t="s">
        <v>375</v>
      </c>
      <c r="C73" s="177"/>
      <c r="D73" s="177"/>
      <c r="E73" s="177"/>
      <c r="F73" s="177"/>
    </row>
    <row r="74" spans="1:7" ht="27.75" customHeight="1">
      <c r="B74" s="178" t="s">
        <v>376</v>
      </c>
      <c r="C74" s="175"/>
      <c r="D74" s="175"/>
      <c r="E74" s="175"/>
      <c r="F74" s="175"/>
    </row>
    <row r="75" spans="1:7" ht="15.75">
      <c r="B75" s="127" t="s">
        <v>377</v>
      </c>
    </row>
    <row r="76" spans="1:7">
      <c r="B76" s="128" t="s">
        <v>378</v>
      </c>
    </row>
  </sheetData>
  <mergeCells count="11">
    <mergeCell ref="C69:G69"/>
    <mergeCell ref="B71:F71"/>
    <mergeCell ref="B72:F72"/>
    <mergeCell ref="B73:F73"/>
    <mergeCell ref="B74:F74"/>
    <mergeCell ref="C29:G29"/>
    <mergeCell ref="C30:G30"/>
    <mergeCell ref="C31:G31"/>
    <mergeCell ref="C49:G49"/>
    <mergeCell ref="C50:G50"/>
    <mergeCell ref="C68:G68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7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30AA0-ECBC-42D9-85B7-B8669D309194}">
  <sheetPr codeName="Sheet39">
    <tabColor rgb="FF92D050"/>
    <pageSetUpPr fitToPage="1"/>
  </sheetPr>
  <dimension ref="A1:O92"/>
  <sheetViews>
    <sheetView showGridLines="0" view="pageBreakPreview" topLeftCell="B1" zoomScale="80" zoomScaleNormal="100" zoomScaleSheetLayoutView="80" workbookViewId="0">
      <selection activeCell="N1" sqref="N1:N2"/>
    </sheetView>
  </sheetViews>
  <sheetFormatPr defaultColWidth="7.140625" defaultRowHeight="15"/>
  <cols>
    <col min="1" max="1" width="1.85546875" style="602" customWidth="1"/>
    <col min="2" max="2" width="14.7109375" style="602" customWidth="1"/>
    <col min="3" max="3" width="8.42578125" style="602" customWidth="1"/>
    <col min="4" max="4" width="10.7109375" style="602" customWidth="1"/>
    <col min="5" max="5" width="20.7109375" style="602" customWidth="1"/>
    <col min="6" max="6" width="1.7109375" style="602" customWidth="1"/>
    <col min="7" max="7" width="20.7109375" style="602" customWidth="1"/>
    <col min="8" max="8" width="1.7109375" style="602" customWidth="1"/>
    <col min="9" max="9" width="25.7109375" style="602" customWidth="1"/>
    <col min="10" max="10" width="1.7109375" style="602" customWidth="1"/>
    <col min="11" max="11" width="17.7109375" style="602" customWidth="1"/>
    <col min="12" max="12" width="3.5703125" style="602" customWidth="1"/>
    <col min="13" max="13" width="25.5703125" style="602" customWidth="1"/>
    <col min="14" max="14" width="1.5703125" style="602" customWidth="1"/>
    <col min="15" max="15" width="19.28515625" style="602" customWidth="1"/>
    <col min="16" max="16" width="14.5703125" style="602" customWidth="1"/>
    <col min="17" max="256" width="7.140625" style="602"/>
    <col min="257" max="257" width="2.85546875" style="602" customWidth="1"/>
    <col min="258" max="258" width="5" style="602" customWidth="1"/>
    <col min="259" max="259" width="5.28515625" style="602" customWidth="1"/>
    <col min="260" max="260" width="8.42578125" style="602" customWidth="1"/>
    <col min="261" max="261" width="1.28515625" style="602" customWidth="1"/>
    <col min="262" max="262" width="13" style="602" customWidth="1"/>
    <col min="263" max="263" width="1.7109375" style="602" customWidth="1"/>
    <col min="264" max="264" width="13.7109375" style="602" customWidth="1"/>
    <col min="265" max="265" width="1.7109375" style="602" customWidth="1"/>
    <col min="266" max="266" width="13.7109375" style="602" customWidth="1"/>
    <col min="267" max="267" width="1.7109375" style="602" customWidth="1"/>
    <col min="268" max="268" width="13.7109375" style="602" customWidth="1"/>
    <col min="269" max="269" width="2.42578125" style="602" customWidth="1"/>
    <col min="270" max="270" width="6.140625" style="602" customWidth="1"/>
    <col min="271" max="271" width="19.28515625" style="602" customWidth="1"/>
    <col min="272" max="272" width="14.5703125" style="602" customWidth="1"/>
    <col min="273" max="512" width="7.140625" style="602"/>
    <col min="513" max="513" width="2.85546875" style="602" customWidth="1"/>
    <col min="514" max="514" width="5" style="602" customWidth="1"/>
    <col min="515" max="515" width="5.28515625" style="602" customWidth="1"/>
    <col min="516" max="516" width="8.42578125" style="602" customWidth="1"/>
    <col min="517" max="517" width="1.28515625" style="602" customWidth="1"/>
    <col min="518" max="518" width="13" style="602" customWidth="1"/>
    <col min="519" max="519" width="1.7109375" style="602" customWidth="1"/>
    <col min="520" max="520" width="13.7109375" style="602" customWidth="1"/>
    <col min="521" max="521" width="1.7109375" style="602" customWidth="1"/>
    <col min="522" max="522" width="13.7109375" style="602" customWidth="1"/>
    <col min="523" max="523" width="1.7109375" style="602" customWidth="1"/>
    <col min="524" max="524" width="13.7109375" style="602" customWidth="1"/>
    <col min="525" max="525" width="2.42578125" style="602" customWidth="1"/>
    <col min="526" max="526" width="6.140625" style="602" customWidth="1"/>
    <col min="527" max="527" width="19.28515625" style="602" customWidth="1"/>
    <col min="528" max="528" width="14.5703125" style="602" customWidth="1"/>
    <col min="529" max="768" width="7.140625" style="602"/>
    <col min="769" max="769" width="2.85546875" style="602" customWidth="1"/>
    <col min="770" max="770" width="5" style="602" customWidth="1"/>
    <col min="771" max="771" width="5.28515625" style="602" customWidth="1"/>
    <col min="772" max="772" width="8.42578125" style="602" customWidth="1"/>
    <col min="773" max="773" width="1.28515625" style="602" customWidth="1"/>
    <col min="774" max="774" width="13" style="602" customWidth="1"/>
    <col min="775" max="775" width="1.7109375" style="602" customWidth="1"/>
    <col min="776" max="776" width="13.7109375" style="602" customWidth="1"/>
    <col min="777" max="777" width="1.7109375" style="602" customWidth="1"/>
    <col min="778" max="778" width="13.7109375" style="602" customWidth="1"/>
    <col min="779" max="779" width="1.7109375" style="602" customWidth="1"/>
    <col min="780" max="780" width="13.7109375" style="602" customWidth="1"/>
    <col min="781" max="781" width="2.42578125" style="602" customWidth="1"/>
    <col min="782" max="782" width="6.140625" style="602" customWidth="1"/>
    <col min="783" max="783" width="19.28515625" style="602" customWidth="1"/>
    <col min="784" max="784" width="14.5703125" style="602" customWidth="1"/>
    <col min="785" max="1024" width="7.140625" style="602"/>
    <col min="1025" max="1025" width="2.85546875" style="602" customWidth="1"/>
    <col min="1026" max="1026" width="5" style="602" customWidth="1"/>
    <col min="1027" max="1027" width="5.28515625" style="602" customWidth="1"/>
    <col min="1028" max="1028" width="8.42578125" style="602" customWidth="1"/>
    <col min="1029" max="1029" width="1.28515625" style="602" customWidth="1"/>
    <col min="1030" max="1030" width="13" style="602" customWidth="1"/>
    <col min="1031" max="1031" width="1.7109375" style="602" customWidth="1"/>
    <col min="1032" max="1032" width="13.7109375" style="602" customWidth="1"/>
    <col min="1033" max="1033" width="1.7109375" style="602" customWidth="1"/>
    <col min="1034" max="1034" width="13.7109375" style="602" customWidth="1"/>
    <col min="1035" max="1035" width="1.7109375" style="602" customWidth="1"/>
    <col min="1036" max="1036" width="13.7109375" style="602" customWidth="1"/>
    <col min="1037" max="1037" width="2.42578125" style="602" customWidth="1"/>
    <col min="1038" max="1038" width="6.140625" style="602" customWidth="1"/>
    <col min="1039" max="1039" width="19.28515625" style="602" customWidth="1"/>
    <col min="1040" max="1040" width="14.5703125" style="602" customWidth="1"/>
    <col min="1041" max="1280" width="7.140625" style="602"/>
    <col min="1281" max="1281" width="2.85546875" style="602" customWidth="1"/>
    <col min="1282" max="1282" width="5" style="602" customWidth="1"/>
    <col min="1283" max="1283" width="5.28515625" style="602" customWidth="1"/>
    <col min="1284" max="1284" width="8.42578125" style="602" customWidth="1"/>
    <col min="1285" max="1285" width="1.28515625" style="602" customWidth="1"/>
    <col min="1286" max="1286" width="13" style="602" customWidth="1"/>
    <col min="1287" max="1287" width="1.7109375" style="602" customWidth="1"/>
    <col min="1288" max="1288" width="13.7109375" style="602" customWidth="1"/>
    <col min="1289" max="1289" width="1.7109375" style="602" customWidth="1"/>
    <col min="1290" max="1290" width="13.7109375" style="602" customWidth="1"/>
    <col min="1291" max="1291" width="1.7109375" style="602" customWidth="1"/>
    <col min="1292" max="1292" width="13.7109375" style="602" customWidth="1"/>
    <col min="1293" max="1293" width="2.42578125" style="602" customWidth="1"/>
    <col min="1294" max="1294" width="6.140625" style="602" customWidth="1"/>
    <col min="1295" max="1295" width="19.28515625" style="602" customWidth="1"/>
    <col min="1296" max="1296" width="14.5703125" style="602" customWidth="1"/>
    <col min="1297" max="1536" width="7.140625" style="602"/>
    <col min="1537" max="1537" width="2.85546875" style="602" customWidth="1"/>
    <col min="1538" max="1538" width="5" style="602" customWidth="1"/>
    <col min="1539" max="1539" width="5.28515625" style="602" customWidth="1"/>
    <col min="1540" max="1540" width="8.42578125" style="602" customWidth="1"/>
    <col min="1541" max="1541" width="1.28515625" style="602" customWidth="1"/>
    <col min="1542" max="1542" width="13" style="602" customWidth="1"/>
    <col min="1543" max="1543" width="1.7109375" style="602" customWidth="1"/>
    <col min="1544" max="1544" width="13.7109375" style="602" customWidth="1"/>
    <col min="1545" max="1545" width="1.7109375" style="602" customWidth="1"/>
    <col min="1546" max="1546" width="13.7109375" style="602" customWidth="1"/>
    <col min="1547" max="1547" width="1.7109375" style="602" customWidth="1"/>
    <col min="1548" max="1548" width="13.7109375" style="602" customWidth="1"/>
    <col min="1549" max="1549" width="2.42578125" style="602" customWidth="1"/>
    <col min="1550" max="1550" width="6.140625" style="602" customWidth="1"/>
    <col min="1551" max="1551" width="19.28515625" style="602" customWidth="1"/>
    <col min="1552" max="1552" width="14.5703125" style="602" customWidth="1"/>
    <col min="1553" max="1792" width="7.140625" style="602"/>
    <col min="1793" max="1793" width="2.85546875" style="602" customWidth="1"/>
    <col min="1794" max="1794" width="5" style="602" customWidth="1"/>
    <col min="1795" max="1795" width="5.28515625" style="602" customWidth="1"/>
    <col min="1796" max="1796" width="8.42578125" style="602" customWidth="1"/>
    <col min="1797" max="1797" width="1.28515625" style="602" customWidth="1"/>
    <col min="1798" max="1798" width="13" style="602" customWidth="1"/>
    <col min="1799" max="1799" width="1.7109375" style="602" customWidth="1"/>
    <col min="1800" max="1800" width="13.7109375" style="602" customWidth="1"/>
    <col min="1801" max="1801" width="1.7109375" style="602" customWidth="1"/>
    <col min="1802" max="1802" width="13.7109375" style="602" customWidth="1"/>
    <col min="1803" max="1803" width="1.7109375" style="602" customWidth="1"/>
    <col min="1804" max="1804" width="13.7109375" style="602" customWidth="1"/>
    <col min="1805" max="1805" width="2.42578125" style="602" customWidth="1"/>
    <col min="1806" max="1806" width="6.140625" style="602" customWidth="1"/>
    <col min="1807" max="1807" width="19.28515625" style="602" customWidth="1"/>
    <col min="1808" max="1808" width="14.5703125" style="602" customWidth="1"/>
    <col min="1809" max="2048" width="7.140625" style="602"/>
    <col min="2049" max="2049" width="2.85546875" style="602" customWidth="1"/>
    <col min="2050" max="2050" width="5" style="602" customWidth="1"/>
    <col min="2051" max="2051" width="5.28515625" style="602" customWidth="1"/>
    <col min="2052" max="2052" width="8.42578125" style="602" customWidth="1"/>
    <col min="2053" max="2053" width="1.28515625" style="602" customWidth="1"/>
    <col min="2054" max="2054" width="13" style="602" customWidth="1"/>
    <col min="2055" max="2055" width="1.7109375" style="602" customWidth="1"/>
    <col min="2056" max="2056" width="13.7109375" style="602" customWidth="1"/>
    <col min="2057" max="2057" width="1.7109375" style="602" customWidth="1"/>
    <col min="2058" max="2058" width="13.7109375" style="602" customWidth="1"/>
    <col min="2059" max="2059" width="1.7109375" style="602" customWidth="1"/>
    <col min="2060" max="2060" width="13.7109375" style="602" customWidth="1"/>
    <col min="2061" max="2061" width="2.42578125" style="602" customWidth="1"/>
    <col min="2062" max="2062" width="6.140625" style="602" customWidth="1"/>
    <col min="2063" max="2063" width="19.28515625" style="602" customWidth="1"/>
    <col min="2064" max="2064" width="14.5703125" style="602" customWidth="1"/>
    <col min="2065" max="2304" width="7.140625" style="602"/>
    <col min="2305" max="2305" width="2.85546875" style="602" customWidth="1"/>
    <col min="2306" max="2306" width="5" style="602" customWidth="1"/>
    <col min="2307" max="2307" width="5.28515625" style="602" customWidth="1"/>
    <col min="2308" max="2308" width="8.42578125" style="602" customWidth="1"/>
    <col min="2309" max="2309" width="1.28515625" style="602" customWidth="1"/>
    <col min="2310" max="2310" width="13" style="602" customWidth="1"/>
    <col min="2311" max="2311" width="1.7109375" style="602" customWidth="1"/>
    <col min="2312" max="2312" width="13.7109375" style="602" customWidth="1"/>
    <col min="2313" max="2313" width="1.7109375" style="602" customWidth="1"/>
    <col min="2314" max="2314" width="13.7109375" style="602" customWidth="1"/>
    <col min="2315" max="2315" width="1.7109375" style="602" customWidth="1"/>
    <col min="2316" max="2316" width="13.7109375" style="602" customWidth="1"/>
    <col min="2317" max="2317" width="2.42578125" style="602" customWidth="1"/>
    <col min="2318" max="2318" width="6.140625" style="602" customWidth="1"/>
    <col min="2319" max="2319" width="19.28515625" style="602" customWidth="1"/>
    <col min="2320" max="2320" width="14.5703125" style="602" customWidth="1"/>
    <col min="2321" max="2560" width="7.140625" style="602"/>
    <col min="2561" max="2561" width="2.85546875" style="602" customWidth="1"/>
    <col min="2562" max="2562" width="5" style="602" customWidth="1"/>
    <col min="2563" max="2563" width="5.28515625" style="602" customWidth="1"/>
    <col min="2564" max="2564" width="8.42578125" style="602" customWidth="1"/>
    <col min="2565" max="2565" width="1.28515625" style="602" customWidth="1"/>
    <col min="2566" max="2566" width="13" style="602" customWidth="1"/>
    <col min="2567" max="2567" width="1.7109375" style="602" customWidth="1"/>
    <col min="2568" max="2568" width="13.7109375" style="602" customWidth="1"/>
    <col min="2569" max="2569" width="1.7109375" style="602" customWidth="1"/>
    <col min="2570" max="2570" width="13.7109375" style="602" customWidth="1"/>
    <col min="2571" max="2571" width="1.7109375" style="602" customWidth="1"/>
    <col min="2572" max="2572" width="13.7109375" style="602" customWidth="1"/>
    <col min="2573" max="2573" width="2.42578125" style="602" customWidth="1"/>
    <col min="2574" max="2574" width="6.140625" style="602" customWidth="1"/>
    <col min="2575" max="2575" width="19.28515625" style="602" customWidth="1"/>
    <col min="2576" max="2576" width="14.5703125" style="602" customWidth="1"/>
    <col min="2577" max="2816" width="7.140625" style="602"/>
    <col min="2817" max="2817" width="2.85546875" style="602" customWidth="1"/>
    <col min="2818" max="2818" width="5" style="602" customWidth="1"/>
    <col min="2819" max="2819" width="5.28515625" style="602" customWidth="1"/>
    <col min="2820" max="2820" width="8.42578125" style="602" customWidth="1"/>
    <col min="2821" max="2821" width="1.28515625" style="602" customWidth="1"/>
    <col min="2822" max="2822" width="13" style="602" customWidth="1"/>
    <col min="2823" max="2823" width="1.7109375" style="602" customWidth="1"/>
    <col min="2824" max="2824" width="13.7109375" style="602" customWidth="1"/>
    <col min="2825" max="2825" width="1.7109375" style="602" customWidth="1"/>
    <col min="2826" max="2826" width="13.7109375" style="602" customWidth="1"/>
    <col min="2827" max="2827" width="1.7109375" style="602" customWidth="1"/>
    <col min="2828" max="2828" width="13.7109375" style="602" customWidth="1"/>
    <col min="2829" max="2829" width="2.42578125" style="602" customWidth="1"/>
    <col min="2830" max="2830" width="6.140625" style="602" customWidth="1"/>
    <col min="2831" max="2831" width="19.28515625" style="602" customWidth="1"/>
    <col min="2832" max="2832" width="14.5703125" style="602" customWidth="1"/>
    <col min="2833" max="3072" width="7.140625" style="602"/>
    <col min="3073" max="3073" width="2.85546875" style="602" customWidth="1"/>
    <col min="3074" max="3074" width="5" style="602" customWidth="1"/>
    <col min="3075" max="3075" width="5.28515625" style="602" customWidth="1"/>
    <col min="3076" max="3076" width="8.42578125" style="602" customWidth="1"/>
    <col min="3077" max="3077" width="1.28515625" style="602" customWidth="1"/>
    <col min="3078" max="3078" width="13" style="602" customWidth="1"/>
    <col min="3079" max="3079" width="1.7109375" style="602" customWidth="1"/>
    <col min="3080" max="3080" width="13.7109375" style="602" customWidth="1"/>
    <col min="3081" max="3081" width="1.7109375" style="602" customWidth="1"/>
    <col min="3082" max="3082" width="13.7109375" style="602" customWidth="1"/>
    <col min="3083" max="3083" width="1.7109375" style="602" customWidth="1"/>
    <col min="3084" max="3084" width="13.7109375" style="602" customWidth="1"/>
    <col min="3085" max="3085" width="2.42578125" style="602" customWidth="1"/>
    <col min="3086" max="3086" width="6.140625" style="602" customWidth="1"/>
    <col min="3087" max="3087" width="19.28515625" style="602" customWidth="1"/>
    <col min="3088" max="3088" width="14.5703125" style="602" customWidth="1"/>
    <col min="3089" max="3328" width="7.140625" style="602"/>
    <col min="3329" max="3329" width="2.85546875" style="602" customWidth="1"/>
    <col min="3330" max="3330" width="5" style="602" customWidth="1"/>
    <col min="3331" max="3331" width="5.28515625" style="602" customWidth="1"/>
    <col min="3332" max="3332" width="8.42578125" style="602" customWidth="1"/>
    <col min="3333" max="3333" width="1.28515625" style="602" customWidth="1"/>
    <col min="3334" max="3334" width="13" style="602" customWidth="1"/>
    <col min="3335" max="3335" width="1.7109375" style="602" customWidth="1"/>
    <col min="3336" max="3336" width="13.7109375" style="602" customWidth="1"/>
    <col min="3337" max="3337" width="1.7109375" style="602" customWidth="1"/>
    <col min="3338" max="3338" width="13.7109375" style="602" customWidth="1"/>
    <col min="3339" max="3339" width="1.7109375" style="602" customWidth="1"/>
    <col min="3340" max="3340" width="13.7109375" style="602" customWidth="1"/>
    <col min="3341" max="3341" width="2.42578125" style="602" customWidth="1"/>
    <col min="3342" max="3342" width="6.140625" style="602" customWidth="1"/>
    <col min="3343" max="3343" width="19.28515625" style="602" customWidth="1"/>
    <col min="3344" max="3344" width="14.5703125" style="602" customWidth="1"/>
    <col min="3345" max="3584" width="7.140625" style="602"/>
    <col min="3585" max="3585" width="2.85546875" style="602" customWidth="1"/>
    <col min="3586" max="3586" width="5" style="602" customWidth="1"/>
    <col min="3587" max="3587" width="5.28515625" style="602" customWidth="1"/>
    <col min="3588" max="3588" width="8.42578125" style="602" customWidth="1"/>
    <col min="3589" max="3589" width="1.28515625" style="602" customWidth="1"/>
    <col min="3590" max="3590" width="13" style="602" customWidth="1"/>
    <col min="3591" max="3591" width="1.7109375" style="602" customWidth="1"/>
    <col min="3592" max="3592" width="13.7109375" style="602" customWidth="1"/>
    <col min="3593" max="3593" width="1.7109375" style="602" customWidth="1"/>
    <col min="3594" max="3594" width="13.7109375" style="602" customWidth="1"/>
    <col min="3595" max="3595" width="1.7109375" style="602" customWidth="1"/>
    <col min="3596" max="3596" width="13.7109375" style="602" customWidth="1"/>
    <col min="3597" max="3597" width="2.42578125" style="602" customWidth="1"/>
    <col min="3598" max="3598" width="6.140625" style="602" customWidth="1"/>
    <col min="3599" max="3599" width="19.28515625" style="602" customWidth="1"/>
    <col min="3600" max="3600" width="14.5703125" style="602" customWidth="1"/>
    <col min="3601" max="3840" width="7.140625" style="602"/>
    <col min="3841" max="3841" width="2.85546875" style="602" customWidth="1"/>
    <col min="3842" max="3842" width="5" style="602" customWidth="1"/>
    <col min="3843" max="3843" width="5.28515625" style="602" customWidth="1"/>
    <col min="3844" max="3844" width="8.42578125" style="602" customWidth="1"/>
    <col min="3845" max="3845" width="1.28515625" style="602" customWidth="1"/>
    <col min="3846" max="3846" width="13" style="602" customWidth="1"/>
    <col min="3847" max="3847" width="1.7109375" style="602" customWidth="1"/>
    <col min="3848" max="3848" width="13.7109375" style="602" customWidth="1"/>
    <col min="3849" max="3849" width="1.7109375" style="602" customWidth="1"/>
    <col min="3850" max="3850" width="13.7109375" style="602" customWidth="1"/>
    <col min="3851" max="3851" width="1.7109375" style="602" customWidth="1"/>
    <col min="3852" max="3852" width="13.7109375" style="602" customWidth="1"/>
    <col min="3853" max="3853" width="2.42578125" style="602" customWidth="1"/>
    <col min="3854" max="3854" width="6.140625" style="602" customWidth="1"/>
    <col min="3855" max="3855" width="19.28515625" style="602" customWidth="1"/>
    <col min="3856" max="3856" width="14.5703125" style="602" customWidth="1"/>
    <col min="3857" max="4096" width="7.140625" style="602"/>
    <col min="4097" max="4097" width="2.85546875" style="602" customWidth="1"/>
    <col min="4098" max="4098" width="5" style="602" customWidth="1"/>
    <col min="4099" max="4099" width="5.28515625" style="602" customWidth="1"/>
    <col min="4100" max="4100" width="8.42578125" style="602" customWidth="1"/>
    <col min="4101" max="4101" width="1.28515625" style="602" customWidth="1"/>
    <col min="4102" max="4102" width="13" style="602" customWidth="1"/>
    <col min="4103" max="4103" width="1.7109375" style="602" customWidth="1"/>
    <col min="4104" max="4104" width="13.7109375" style="602" customWidth="1"/>
    <col min="4105" max="4105" width="1.7109375" style="602" customWidth="1"/>
    <col min="4106" max="4106" width="13.7109375" style="602" customWidth="1"/>
    <col min="4107" max="4107" width="1.7109375" style="602" customWidth="1"/>
    <col min="4108" max="4108" width="13.7109375" style="602" customWidth="1"/>
    <col min="4109" max="4109" width="2.42578125" style="602" customWidth="1"/>
    <col min="4110" max="4110" width="6.140625" style="602" customWidth="1"/>
    <col min="4111" max="4111" width="19.28515625" style="602" customWidth="1"/>
    <col min="4112" max="4112" width="14.5703125" style="602" customWidth="1"/>
    <col min="4113" max="4352" width="7.140625" style="602"/>
    <col min="4353" max="4353" width="2.85546875" style="602" customWidth="1"/>
    <col min="4354" max="4354" width="5" style="602" customWidth="1"/>
    <col min="4355" max="4355" width="5.28515625" style="602" customWidth="1"/>
    <col min="4356" max="4356" width="8.42578125" style="602" customWidth="1"/>
    <col min="4357" max="4357" width="1.28515625" style="602" customWidth="1"/>
    <col min="4358" max="4358" width="13" style="602" customWidth="1"/>
    <col min="4359" max="4359" width="1.7109375" style="602" customWidth="1"/>
    <col min="4360" max="4360" width="13.7109375" style="602" customWidth="1"/>
    <col min="4361" max="4361" width="1.7109375" style="602" customWidth="1"/>
    <col min="4362" max="4362" width="13.7109375" style="602" customWidth="1"/>
    <col min="4363" max="4363" width="1.7109375" style="602" customWidth="1"/>
    <col min="4364" max="4364" width="13.7109375" style="602" customWidth="1"/>
    <col min="4365" max="4365" width="2.42578125" style="602" customWidth="1"/>
    <col min="4366" max="4366" width="6.140625" style="602" customWidth="1"/>
    <col min="4367" max="4367" width="19.28515625" style="602" customWidth="1"/>
    <col min="4368" max="4368" width="14.5703125" style="602" customWidth="1"/>
    <col min="4369" max="4608" width="7.140625" style="602"/>
    <col min="4609" max="4609" width="2.85546875" style="602" customWidth="1"/>
    <col min="4610" max="4610" width="5" style="602" customWidth="1"/>
    <col min="4611" max="4611" width="5.28515625" style="602" customWidth="1"/>
    <col min="4612" max="4612" width="8.42578125" style="602" customWidth="1"/>
    <col min="4613" max="4613" width="1.28515625" style="602" customWidth="1"/>
    <col min="4614" max="4614" width="13" style="602" customWidth="1"/>
    <col min="4615" max="4615" width="1.7109375" style="602" customWidth="1"/>
    <col min="4616" max="4616" width="13.7109375" style="602" customWidth="1"/>
    <col min="4617" max="4617" width="1.7109375" style="602" customWidth="1"/>
    <col min="4618" max="4618" width="13.7109375" style="602" customWidth="1"/>
    <col min="4619" max="4619" width="1.7109375" style="602" customWidth="1"/>
    <col min="4620" max="4620" width="13.7109375" style="602" customWidth="1"/>
    <col min="4621" max="4621" width="2.42578125" style="602" customWidth="1"/>
    <col min="4622" max="4622" width="6.140625" style="602" customWidth="1"/>
    <col min="4623" max="4623" width="19.28515625" style="602" customWidth="1"/>
    <col min="4624" max="4624" width="14.5703125" style="602" customWidth="1"/>
    <col min="4625" max="4864" width="7.140625" style="602"/>
    <col min="4865" max="4865" width="2.85546875" style="602" customWidth="1"/>
    <col min="4866" max="4866" width="5" style="602" customWidth="1"/>
    <col min="4867" max="4867" width="5.28515625" style="602" customWidth="1"/>
    <col min="4868" max="4868" width="8.42578125" style="602" customWidth="1"/>
    <col min="4869" max="4869" width="1.28515625" style="602" customWidth="1"/>
    <col min="4870" max="4870" width="13" style="602" customWidth="1"/>
    <col min="4871" max="4871" width="1.7109375" style="602" customWidth="1"/>
    <col min="4872" max="4872" width="13.7109375" style="602" customWidth="1"/>
    <col min="4873" max="4873" width="1.7109375" style="602" customWidth="1"/>
    <col min="4874" max="4874" width="13.7109375" style="602" customWidth="1"/>
    <col min="4875" max="4875" width="1.7109375" style="602" customWidth="1"/>
    <col min="4876" max="4876" width="13.7109375" style="602" customWidth="1"/>
    <col min="4877" max="4877" width="2.42578125" style="602" customWidth="1"/>
    <col min="4878" max="4878" width="6.140625" style="602" customWidth="1"/>
    <col min="4879" max="4879" width="19.28515625" style="602" customWidth="1"/>
    <col min="4880" max="4880" width="14.5703125" style="602" customWidth="1"/>
    <col min="4881" max="5120" width="7.140625" style="602"/>
    <col min="5121" max="5121" width="2.85546875" style="602" customWidth="1"/>
    <col min="5122" max="5122" width="5" style="602" customWidth="1"/>
    <col min="5123" max="5123" width="5.28515625" style="602" customWidth="1"/>
    <col min="5124" max="5124" width="8.42578125" style="602" customWidth="1"/>
    <col min="5125" max="5125" width="1.28515625" style="602" customWidth="1"/>
    <col min="5126" max="5126" width="13" style="602" customWidth="1"/>
    <col min="5127" max="5127" width="1.7109375" style="602" customWidth="1"/>
    <col min="5128" max="5128" width="13.7109375" style="602" customWidth="1"/>
    <col min="5129" max="5129" width="1.7109375" style="602" customWidth="1"/>
    <col min="5130" max="5130" width="13.7109375" style="602" customWidth="1"/>
    <col min="5131" max="5131" width="1.7109375" style="602" customWidth="1"/>
    <col min="5132" max="5132" width="13.7109375" style="602" customWidth="1"/>
    <col min="5133" max="5133" width="2.42578125" style="602" customWidth="1"/>
    <col min="5134" max="5134" width="6.140625" style="602" customWidth="1"/>
    <col min="5135" max="5135" width="19.28515625" style="602" customWidth="1"/>
    <col min="5136" max="5136" width="14.5703125" style="602" customWidth="1"/>
    <col min="5137" max="5376" width="7.140625" style="602"/>
    <col min="5377" max="5377" width="2.85546875" style="602" customWidth="1"/>
    <col min="5378" max="5378" width="5" style="602" customWidth="1"/>
    <col min="5379" max="5379" width="5.28515625" style="602" customWidth="1"/>
    <col min="5380" max="5380" width="8.42578125" style="602" customWidth="1"/>
    <col min="5381" max="5381" width="1.28515625" style="602" customWidth="1"/>
    <col min="5382" max="5382" width="13" style="602" customWidth="1"/>
    <col min="5383" max="5383" width="1.7109375" style="602" customWidth="1"/>
    <col min="5384" max="5384" width="13.7109375" style="602" customWidth="1"/>
    <col min="5385" max="5385" width="1.7109375" style="602" customWidth="1"/>
    <col min="5386" max="5386" width="13.7109375" style="602" customWidth="1"/>
    <col min="5387" max="5387" width="1.7109375" style="602" customWidth="1"/>
    <col min="5388" max="5388" width="13.7109375" style="602" customWidth="1"/>
    <col min="5389" max="5389" width="2.42578125" style="602" customWidth="1"/>
    <col min="5390" max="5390" width="6.140625" style="602" customWidth="1"/>
    <col min="5391" max="5391" width="19.28515625" style="602" customWidth="1"/>
    <col min="5392" max="5392" width="14.5703125" style="602" customWidth="1"/>
    <col min="5393" max="5632" width="7.140625" style="602"/>
    <col min="5633" max="5633" width="2.85546875" style="602" customWidth="1"/>
    <col min="5634" max="5634" width="5" style="602" customWidth="1"/>
    <col min="5635" max="5635" width="5.28515625" style="602" customWidth="1"/>
    <col min="5636" max="5636" width="8.42578125" style="602" customWidth="1"/>
    <col min="5637" max="5637" width="1.28515625" style="602" customWidth="1"/>
    <col min="5638" max="5638" width="13" style="602" customWidth="1"/>
    <col min="5639" max="5639" width="1.7109375" style="602" customWidth="1"/>
    <col min="5640" max="5640" width="13.7109375" style="602" customWidth="1"/>
    <col min="5641" max="5641" width="1.7109375" style="602" customWidth="1"/>
    <col min="5642" max="5642" width="13.7109375" style="602" customWidth="1"/>
    <col min="5643" max="5643" width="1.7109375" style="602" customWidth="1"/>
    <col min="5644" max="5644" width="13.7109375" style="602" customWidth="1"/>
    <col min="5645" max="5645" width="2.42578125" style="602" customWidth="1"/>
    <col min="5646" max="5646" width="6.140625" style="602" customWidth="1"/>
    <col min="5647" max="5647" width="19.28515625" style="602" customWidth="1"/>
    <col min="5648" max="5648" width="14.5703125" style="602" customWidth="1"/>
    <col min="5649" max="5888" width="7.140625" style="602"/>
    <col min="5889" max="5889" width="2.85546875" style="602" customWidth="1"/>
    <col min="5890" max="5890" width="5" style="602" customWidth="1"/>
    <col min="5891" max="5891" width="5.28515625" style="602" customWidth="1"/>
    <col min="5892" max="5892" width="8.42578125" style="602" customWidth="1"/>
    <col min="5893" max="5893" width="1.28515625" style="602" customWidth="1"/>
    <col min="5894" max="5894" width="13" style="602" customWidth="1"/>
    <col min="5895" max="5895" width="1.7109375" style="602" customWidth="1"/>
    <col min="5896" max="5896" width="13.7109375" style="602" customWidth="1"/>
    <col min="5897" max="5897" width="1.7109375" style="602" customWidth="1"/>
    <col min="5898" max="5898" width="13.7109375" style="602" customWidth="1"/>
    <col min="5899" max="5899" width="1.7109375" style="602" customWidth="1"/>
    <col min="5900" max="5900" width="13.7109375" style="602" customWidth="1"/>
    <col min="5901" max="5901" width="2.42578125" style="602" customWidth="1"/>
    <col min="5902" max="5902" width="6.140625" style="602" customWidth="1"/>
    <col min="5903" max="5903" width="19.28515625" style="602" customWidth="1"/>
    <col min="5904" max="5904" width="14.5703125" style="602" customWidth="1"/>
    <col min="5905" max="6144" width="7.140625" style="602"/>
    <col min="6145" max="6145" width="2.85546875" style="602" customWidth="1"/>
    <col min="6146" max="6146" width="5" style="602" customWidth="1"/>
    <col min="6147" max="6147" width="5.28515625" style="602" customWidth="1"/>
    <col min="6148" max="6148" width="8.42578125" style="602" customWidth="1"/>
    <col min="6149" max="6149" width="1.28515625" style="602" customWidth="1"/>
    <col min="6150" max="6150" width="13" style="602" customWidth="1"/>
    <col min="6151" max="6151" width="1.7109375" style="602" customWidth="1"/>
    <col min="6152" max="6152" width="13.7109375" style="602" customWidth="1"/>
    <col min="6153" max="6153" width="1.7109375" style="602" customWidth="1"/>
    <col min="6154" max="6154" width="13.7109375" style="602" customWidth="1"/>
    <col min="6155" max="6155" width="1.7109375" style="602" customWidth="1"/>
    <col min="6156" max="6156" width="13.7109375" style="602" customWidth="1"/>
    <col min="6157" max="6157" width="2.42578125" style="602" customWidth="1"/>
    <col min="6158" max="6158" width="6.140625" style="602" customWidth="1"/>
    <col min="6159" max="6159" width="19.28515625" style="602" customWidth="1"/>
    <col min="6160" max="6160" width="14.5703125" style="602" customWidth="1"/>
    <col min="6161" max="6400" width="7.140625" style="602"/>
    <col min="6401" max="6401" width="2.85546875" style="602" customWidth="1"/>
    <col min="6402" max="6402" width="5" style="602" customWidth="1"/>
    <col min="6403" max="6403" width="5.28515625" style="602" customWidth="1"/>
    <col min="6404" max="6404" width="8.42578125" style="602" customWidth="1"/>
    <col min="6405" max="6405" width="1.28515625" style="602" customWidth="1"/>
    <col min="6406" max="6406" width="13" style="602" customWidth="1"/>
    <col min="6407" max="6407" width="1.7109375" style="602" customWidth="1"/>
    <col min="6408" max="6408" width="13.7109375" style="602" customWidth="1"/>
    <col min="6409" max="6409" width="1.7109375" style="602" customWidth="1"/>
    <col min="6410" max="6410" width="13.7109375" style="602" customWidth="1"/>
    <col min="6411" max="6411" width="1.7109375" style="602" customWidth="1"/>
    <col min="6412" max="6412" width="13.7109375" style="602" customWidth="1"/>
    <col min="6413" max="6413" width="2.42578125" style="602" customWidth="1"/>
    <col min="6414" max="6414" width="6.140625" style="602" customWidth="1"/>
    <col min="6415" max="6415" width="19.28515625" style="602" customWidth="1"/>
    <col min="6416" max="6416" width="14.5703125" style="602" customWidth="1"/>
    <col min="6417" max="6656" width="7.140625" style="602"/>
    <col min="6657" max="6657" width="2.85546875" style="602" customWidth="1"/>
    <col min="6658" max="6658" width="5" style="602" customWidth="1"/>
    <col min="6659" max="6659" width="5.28515625" style="602" customWidth="1"/>
    <col min="6660" max="6660" width="8.42578125" style="602" customWidth="1"/>
    <col min="6661" max="6661" width="1.28515625" style="602" customWidth="1"/>
    <col min="6662" max="6662" width="13" style="602" customWidth="1"/>
    <col min="6663" max="6663" width="1.7109375" style="602" customWidth="1"/>
    <col min="6664" max="6664" width="13.7109375" style="602" customWidth="1"/>
    <col min="6665" max="6665" width="1.7109375" style="602" customWidth="1"/>
    <col min="6666" max="6666" width="13.7109375" style="602" customWidth="1"/>
    <col min="6667" max="6667" width="1.7109375" style="602" customWidth="1"/>
    <col min="6668" max="6668" width="13.7109375" style="602" customWidth="1"/>
    <col min="6669" max="6669" width="2.42578125" style="602" customWidth="1"/>
    <col min="6670" max="6670" width="6.140625" style="602" customWidth="1"/>
    <col min="6671" max="6671" width="19.28515625" style="602" customWidth="1"/>
    <col min="6672" max="6672" width="14.5703125" style="602" customWidth="1"/>
    <col min="6673" max="6912" width="7.140625" style="602"/>
    <col min="6913" max="6913" width="2.85546875" style="602" customWidth="1"/>
    <col min="6914" max="6914" width="5" style="602" customWidth="1"/>
    <col min="6915" max="6915" width="5.28515625" style="602" customWidth="1"/>
    <col min="6916" max="6916" width="8.42578125" style="602" customWidth="1"/>
    <col min="6917" max="6917" width="1.28515625" style="602" customWidth="1"/>
    <col min="6918" max="6918" width="13" style="602" customWidth="1"/>
    <col min="6919" max="6919" width="1.7109375" style="602" customWidth="1"/>
    <col min="6920" max="6920" width="13.7109375" style="602" customWidth="1"/>
    <col min="6921" max="6921" width="1.7109375" style="602" customWidth="1"/>
    <col min="6922" max="6922" width="13.7109375" style="602" customWidth="1"/>
    <col min="6923" max="6923" width="1.7109375" style="602" customWidth="1"/>
    <col min="6924" max="6924" width="13.7109375" style="602" customWidth="1"/>
    <col min="6925" max="6925" width="2.42578125" style="602" customWidth="1"/>
    <col min="6926" max="6926" width="6.140625" style="602" customWidth="1"/>
    <col min="6927" max="6927" width="19.28515625" style="602" customWidth="1"/>
    <col min="6928" max="6928" width="14.5703125" style="602" customWidth="1"/>
    <col min="6929" max="7168" width="7.140625" style="602"/>
    <col min="7169" max="7169" width="2.85546875" style="602" customWidth="1"/>
    <col min="7170" max="7170" width="5" style="602" customWidth="1"/>
    <col min="7171" max="7171" width="5.28515625" style="602" customWidth="1"/>
    <col min="7172" max="7172" width="8.42578125" style="602" customWidth="1"/>
    <col min="7173" max="7173" width="1.28515625" style="602" customWidth="1"/>
    <col min="7174" max="7174" width="13" style="602" customWidth="1"/>
    <col min="7175" max="7175" width="1.7109375" style="602" customWidth="1"/>
    <col min="7176" max="7176" width="13.7109375" style="602" customWidth="1"/>
    <col min="7177" max="7177" width="1.7109375" style="602" customWidth="1"/>
    <col min="7178" max="7178" width="13.7109375" style="602" customWidth="1"/>
    <col min="7179" max="7179" width="1.7109375" style="602" customWidth="1"/>
    <col min="7180" max="7180" width="13.7109375" style="602" customWidth="1"/>
    <col min="7181" max="7181" width="2.42578125" style="602" customWidth="1"/>
    <col min="7182" max="7182" width="6.140625" style="602" customWidth="1"/>
    <col min="7183" max="7183" width="19.28515625" style="602" customWidth="1"/>
    <col min="7184" max="7184" width="14.5703125" style="602" customWidth="1"/>
    <col min="7185" max="7424" width="7.140625" style="602"/>
    <col min="7425" max="7425" width="2.85546875" style="602" customWidth="1"/>
    <col min="7426" max="7426" width="5" style="602" customWidth="1"/>
    <col min="7427" max="7427" width="5.28515625" style="602" customWidth="1"/>
    <col min="7428" max="7428" width="8.42578125" style="602" customWidth="1"/>
    <col min="7429" max="7429" width="1.28515625" style="602" customWidth="1"/>
    <col min="7430" max="7430" width="13" style="602" customWidth="1"/>
    <col min="7431" max="7431" width="1.7109375" style="602" customWidth="1"/>
    <col min="7432" max="7432" width="13.7109375" style="602" customWidth="1"/>
    <col min="7433" max="7433" width="1.7109375" style="602" customWidth="1"/>
    <col min="7434" max="7434" width="13.7109375" style="602" customWidth="1"/>
    <col min="7435" max="7435" width="1.7109375" style="602" customWidth="1"/>
    <col min="7436" max="7436" width="13.7109375" style="602" customWidth="1"/>
    <col min="7437" max="7437" width="2.42578125" style="602" customWidth="1"/>
    <col min="7438" max="7438" width="6.140625" style="602" customWidth="1"/>
    <col min="7439" max="7439" width="19.28515625" style="602" customWidth="1"/>
    <col min="7440" max="7440" width="14.5703125" style="602" customWidth="1"/>
    <col min="7441" max="7680" width="7.140625" style="602"/>
    <col min="7681" max="7681" width="2.85546875" style="602" customWidth="1"/>
    <col min="7682" max="7682" width="5" style="602" customWidth="1"/>
    <col min="7683" max="7683" width="5.28515625" style="602" customWidth="1"/>
    <col min="7684" max="7684" width="8.42578125" style="602" customWidth="1"/>
    <col min="7685" max="7685" width="1.28515625" style="602" customWidth="1"/>
    <col min="7686" max="7686" width="13" style="602" customWidth="1"/>
    <col min="7687" max="7687" width="1.7109375" style="602" customWidth="1"/>
    <col min="7688" max="7688" width="13.7109375" style="602" customWidth="1"/>
    <col min="7689" max="7689" width="1.7109375" style="602" customWidth="1"/>
    <col min="7690" max="7690" width="13.7109375" style="602" customWidth="1"/>
    <col min="7691" max="7691" width="1.7109375" style="602" customWidth="1"/>
    <col min="7692" max="7692" width="13.7109375" style="602" customWidth="1"/>
    <col min="7693" max="7693" width="2.42578125" style="602" customWidth="1"/>
    <col min="7694" max="7694" width="6.140625" style="602" customWidth="1"/>
    <col min="7695" max="7695" width="19.28515625" style="602" customWidth="1"/>
    <col min="7696" max="7696" width="14.5703125" style="602" customWidth="1"/>
    <col min="7697" max="7936" width="7.140625" style="602"/>
    <col min="7937" max="7937" width="2.85546875" style="602" customWidth="1"/>
    <col min="7938" max="7938" width="5" style="602" customWidth="1"/>
    <col min="7939" max="7939" width="5.28515625" style="602" customWidth="1"/>
    <col min="7940" max="7940" width="8.42578125" style="602" customWidth="1"/>
    <col min="7941" max="7941" width="1.28515625" style="602" customWidth="1"/>
    <col min="7942" max="7942" width="13" style="602" customWidth="1"/>
    <col min="7943" max="7943" width="1.7109375" style="602" customWidth="1"/>
    <col min="7944" max="7944" width="13.7109375" style="602" customWidth="1"/>
    <col min="7945" max="7945" width="1.7109375" style="602" customWidth="1"/>
    <col min="7946" max="7946" width="13.7109375" style="602" customWidth="1"/>
    <col min="7947" max="7947" width="1.7109375" style="602" customWidth="1"/>
    <col min="7948" max="7948" width="13.7109375" style="602" customWidth="1"/>
    <col min="7949" max="7949" width="2.42578125" style="602" customWidth="1"/>
    <col min="7950" max="7950" width="6.140625" style="602" customWidth="1"/>
    <col min="7951" max="7951" width="19.28515625" style="602" customWidth="1"/>
    <col min="7952" max="7952" width="14.5703125" style="602" customWidth="1"/>
    <col min="7953" max="8192" width="7.140625" style="602"/>
    <col min="8193" max="8193" width="2.85546875" style="602" customWidth="1"/>
    <col min="8194" max="8194" width="5" style="602" customWidth="1"/>
    <col min="8195" max="8195" width="5.28515625" style="602" customWidth="1"/>
    <col min="8196" max="8196" width="8.42578125" style="602" customWidth="1"/>
    <col min="8197" max="8197" width="1.28515625" style="602" customWidth="1"/>
    <col min="8198" max="8198" width="13" style="602" customWidth="1"/>
    <col min="8199" max="8199" width="1.7109375" style="602" customWidth="1"/>
    <col min="8200" max="8200" width="13.7109375" style="602" customWidth="1"/>
    <col min="8201" max="8201" width="1.7109375" style="602" customWidth="1"/>
    <col min="8202" max="8202" width="13.7109375" style="602" customWidth="1"/>
    <col min="8203" max="8203" width="1.7109375" style="602" customWidth="1"/>
    <col min="8204" max="8204" width="13.7109375" style="602" customWidth="1"/>
    <col min="8205" max="8205" width="2.42578125" style="602" customWidth="1"/>
    <col min="8206" max="8206" width="6.140625" style="602" customWidth="1"/>
    <col min="8207" max="8207" width="19.28515625" style="602" customWidth="1"/>
    <col min="8208" max="8208" width="14.5703125" style="602" customWidth="1"/>
    <col min="8209" max="8448" width="7.140625" style="602"/>
    <col min="8449" max="8449" width="2.85546875" style="602" customWidth="1"/>
    <col min="8450" max="8450" width="5" style="602" customWidth="1"/>
    <col min="8451" max="8451" width="5.28515625" style="602" customWidth="1"/>
    <col min="8452" max="8452" width="8.42578125" style="602" customWidth="1"/>
    <col min="8453" max="8453" width="1.28515625" style="602" customWidth="1"/>
    <col min="8454" max="8454" width="13" style="602" customWidth="1"/>
    <col min="8455" max="8455" width="1.7109375" style="602" customWidth="1"/>
    <col min="8456" max="8456" width="13.7109375" style="602" customWidth="1"/>
    <col min="8457" max="8457" width="1.7109375" style="602" customWidth="1"/>
    <col min="8458" max="8458" width="13.7109375" style="602" customWidth="1"/>
    <col min="8459" max="8459" width="1.7109375" style="602" customWidth="1"/>
    <col min="8460" max="8460" width="13.7109375" style="602" customWidth="1"/>
    <col min="8461" max="8461" width="2.42578125" style="602" customWidth="1"/>
    <col min="8462" max="8462" width="6.140625" style="602" customWidth="1"/>
    <col min="8463" max="8463" width="19.28515625" style="602" customWidth="1"/>
    <col min="8464" max="8464" width="14.5703125" style="602" customWidth="1"/>
    <col min="8465" max="8704" width="7.140625" style="602"/>
    <col min="8705" max="8705" width="2.85546875" style="602" customWidth="1"/>
    <col min="8706" max="8706" width="5" style="602" customWidth="1"/>
    <col min="8707" max="8707" width="5.28515625" style="602" customWidth="1"/>
    <col min="8708" max="8708" width="8.42578125" style="602" customWidth="1"/>
    <col min="8709" max="8709" width="1.28515625" style="602" customWidth="1"/>
    <col min="8710" max="8710" width="13" style="602" customWidth="1"/>
    <col min="8711" max="8711" width="1.7109375" style="602" customWidth="1"/>
    <col min="8712" max="8712" width="13.7109375" style="602" customWidth="1"/>
    <col min="8713" max="8713" width="1.7109375" style="602" customWidth="1"/>
    <col min="8714" max="8714" width="13.7109375" style="602" customWidth="1"/>
    <col min="8715" max="8715" width="1.7109375" style="602" customWidth="1"/>
    <col min="8716" max="8716" width="13.7109375" style="602" customWidth="1"/>
    <col min="8717" max="8717" width="2.42578125" style="602" customWidth="1"/>
    <col min="8718" max="8718" width="6.140625" style="602" customWidth="1"/>
    <col min="8719" max="8719" width="19.28515625" style="602" customWidth="1"/>
    <col min="8720" max="8720" width="14.5703125" style="602" customWidth="1"/>
    <col min="8721" max="8960" width="7.140625" style="602"/>
    <col min="8961" max="8961" width="2.85546875" style="602" customWidth="1"/>
    <col min="8962" max="8962" width="5" style="602" customWidth="1"/>
    <col min="8963" max="8963" width="5.28515625" style="602" customWidth="1"/>
    <col min="8964" max="8964" width="8.42578125" style="602" customWidth="1"/>
    <col min="8965" max="8965" width="1.28515625" style="602" customWidth="1"/>
    <col min="8966" max="8966" width="13" style="602" customWidth="1"/>
    <col min="8967" max="8967" width="1.7109375" style="602" customWidth="1"/>
    <col min="8968" max="8968" width="13.7109375" style="602" customWidth="1"/>
    <col min="8969" max="8969" width="1.7109375" style="602" customWidth="1"/>
    <col min="8970" max="8970" width="13.7109375" style="602" customWidth="1"/>
    <col min="8971" max="8971" width="1.7109375" style="602" customWidth="1"/>
    <col min="8972" max="8972" width="13.7109375" style="602" customWidth="1"/>
    <col min="8973" max="8973" width="2.42578125" style="602" customWidth="1"/>
    <col min="8974" max="8974" width="6.140625" style="602" customWidth="1"/>
    <col min="8975" max="8975" width="19.28515625" style="602" customWidth="1"/>
    <col min="8976" max="8976" width="14.5703125" style="602" customWidth="1"/>
    <col min="8977" max="9216" width="7.140625" style="602"/>
    <col min="9217" max="9217" width="2.85546875" style="602" customWidth="1"/>
    <col min="9218" max="9218" width="5" style="602" customWidth="1"/>
    <col min="9219" max="9219" width="5.28515625" style="602" customWidth="1"/>
    <col min="9220" max="9220" width="8.42578125" style="602" customWidth="1"/>
    <col min="9221" max="9221" width="1.28515625" style="602" customWidth="1"/>
    <col min="9222" max="9222" width="13" style="602" customWidth="1"/>
    <col min="9223" max="9223" width="1.7109375" style="602" customWidth="1"/>
    <col min="9224" max="9224" width="13.7109375" style="602" customWidth="1"/>
    <col min="9225" max="9225" width="1.7109375" style="602" customWidth="1"/>
    <col min="9226" max="9226" width="13.7109375" style="602" customWidth="1"/>
    <col min="9227" max="9227" width="1.7109375" style="602" customWidth="1"/>
    <col min="9228" max="9228" width="13.7109375" style="602" customWidth="1"/>
    <col min="9229" max="9229" width="2.42578125" style="602" customWidth="1"/>
    <col min="9230" max="9230" width="6.140625" style="602" customWidth="1"/>
    <col min="9231" max="9231" width="19.28515625" style="602" customWidth="1"/>
    <col min="9232" max="9232" width="14.5703125" style="602" customWidth="1"/>
    <col min="9233" max="9472" width="7.140625" style="602"/>
    <col min="9473" max="9473" width="2.85546875" style="602" customWidth="1"/>
    <col min="9474" max="9474" width="5" style="602" customWidth="1"/>
    <col min="9475" max="9475" width="5.28515625" style="602" customWidth="1"/>
    <col min="9476" max="9476" width="8.42578125" style="602" customWidth="1"/>
    <col min="9477" max="9477" width="1.28515625" style="602" customWidth="1"/>
    <col min="9478" max="9478" width="13" style="602" customWidth="1"/>
    <col min="9479" max="9479" width="1.7109375" style="602" customWidth="1"/>
    <col min="9480" max="9480" width="13.7109375" style="602" customWidth="1"/>
    <col min="9481" max="9481" width="1.7109375" style="602" customWidth="1"/>
    <col min="9482" max="9482" width="13.7109375" style="602" customWidth="1"/>
    <col min="9483" max="9483" width="1.7109375" style="602" customWidth="1"/>
    <col min="9484" max="9484" width="13.7109375" style="602" customWidth="1"/>
    <col min="9485" max="9485" width="2.42578125" style="602" customWidth="1"/>
    <col min="9486" max="9486" width="6.140625" style="602" customWidth="1"/>
    <col min="9487" max="9487" width="19.28515625" style="602" customWidth="1"/>
    <col min="9488" max="9488" width="14.5703125" style="602" customWidth="1"/>
    <col min="9489" max="9728" width="7.140625" style="602"/>
    <col min="9729" max="9729" width="2.85546875" style="602" customWidth="1"/>
    <col min="9730" max="9730" width="5" style="602" customWidth="1"/>
    <col min="9731" max="9731" width="5.28515625" style="602" customWidth="1"/>
    <col min="9732" max="9732" width="8.42578125" style="602" customWidth="1"/>
    <col min="9733" max="9733" width="1.28515625" style="602" customWidth="1"/>
    <col min="9734" max="9734" width="13" style="602" customWidth="1"/>
    <col min="9735" max="9735" width="1.7109375" style="602" customWidth="1"/>
    <col min="9736" max="9736" width="13.7109375" style="602" customWidth="1"/>
    <col min="9737" max="9737" width="1.7109375" style="602" customWidth="1"/>
    <col min="9738" max="9738" width="13.7109375" style="602" customWidth="1"/>
    <col min="9739" max="9739" width="1.7109375" style="602" customWidth="1"/>
    <col min="9740" max="9740" width="13.7109375" style="602" customWidth="1"/>
    <col min="9741" max="9741" width="2.42578125" style="602" customWidth="1"/>
    <col min="9742" max="9742" width="6.140625" style="602" customWidth="1"/>
    <col min="9743" max="9743" width="19.28515625" style="602" customWidth="1"/>
    <col min="9744" max="9744" width="14.5703125" style="602" customWidth="1"/>
    <col min="9745" max="9984" width="7.140625" style="602"/>
    <col min="9985" max="9985" width="2.85546875" style="602" customWidth="1"/>
    <col min="9986" max="9986" width="5" style="602" customWidth="1"/>
    <col min="9987" max="9987" width="5.28515625" style="602" customWidth="1"/>
    <col min="9988" max="9988" width="8.42578125" style="602" customWidth="1"/>
    <col min="9989" max="9989" width="1.28515625" style="602" customWidth="1"/>
    <col min="9990" max="9990" width="13" style="602" customWidth="1"/>
    <col min="9991" max="9991" width="1.7109375" style="602" customWidth="1"/>
    <col min="9992" max="9992" width="13.7109375" style="602" customWidth="1"/>
    <col min="9993" max="9993" width="1.7109375" style="602" customWidth="1"/>
    <col min="9994" max="9994" width="13.7109375" style="602" customWidth="1"/>
    <col min="9995" max="9995" width="1.7109375" style="602" customWidth="1"/>
    <col min="9996" max="9996" width="13.7109375" style="602" customWidth="1"/>
    <col min="9997" max="9997" width="2.42578125" style="602" customWidth="1"/>
    <col min="9998" max="9998" width="6.140625" style="602" customWidth="1"/>
    <col min="9999" max="9999" width="19.28515625" style="602" customWidth="1"/>
    <col min="10000" max="10000" width="14.5703125" style="602" customWidth="1"/>
    <col min="10001" max="10240" width="7.140625" style="602"/>
    <col min="10241" max="10241" width="2.85546875" style="602" customWidth="1"/>
    <col min="10242" max="10242" width="5" style="602" customWidth="1"/>
    <col min="10243" max="10243" width="5.28515625" style="602" customWidth="1"/>
    <col min="10244" max="10244" width="8.42578125" style="602" customWidth="1"/>
    <col min="10245" max="10245" width="1.28515625" style="602" customWidth="1"/>
    <col min="10246" max="10246" width="13" style="602" customWidth="1"/>
    <col min="10247" max="10247" width="1.7109375" style="602" customWidth="1"/>
    <col min="10248" max="10248" width="13.7109375" style="602" customWidth="1"/>
    <col min="10249" max="10249" width="1.7109375" style="602" customWidth="1"/>
    <col min="10250" max="10250" width="13.7109375" style="602" customWidth="1"/>
    <col min="10251" max="10251" width="1.7109375" style="602" customWidth="1"/>
    <col min="10252" max="10252" width="13.7109375" style="602" customWidth="1"/>
    <col min="10253" max="10253" width="2.42578125" style="602" customWidth="1"/>
    <col min="10254" max="10254" width="6.140625" style="602" customWidth="1"/>
    <col min="10255" max="10255" width="19.28515625" style="602" customWidth="1"/>
    <col min="10256" max="10256" width="14.5703125" style="602" customWidth="1"/>
    <col min="10257" max="10496" width="7.140625" style="602"/>
    <col min="10497" max="10497" width="2.85546875" style="602" customWidth="1"/>
    <col min="10498" max="10498" width="5" style="602" customWidth="1"/>
    <col min="10499" max="10499" width="5.28515625" style="602" customWidth="1"/>
    <col min="10500" max="10500" width="8.42578125" style="602" customWidth="1"/>
    <col min="10501" max="10501" width="1.28515625" style="602" customWidth="1"/>
    <col min="10502" max="10502" width="13" style="602" customWidth="1"/>
    <col min="10503" max="10503" width="1.7109375" style="602" customWidth="1"/>
    <col min="10504" max="10504" width="13.7109375" style="602" customWidth="1"/>
    <col min="10505" max="10505" width="1.7109375" style="602" customWidth="1"/>
    <col min="10506" max="10506" width="13.7109375" style="602" customWidth="1"/>
    <col min="10507" max="10507" width="1.7109375" style="602" customWidth="1"/>
    <col min="10508" max="10508" width="13.7109375" style="602" customWidth="1"/>
    <col min="10509" max="10509" width="2.42578125" style="602" customWidth="1"/>
    <col min="10510" max="10510" width="6.140625" style="602" customWidth="1"/>
    <col min="10511" max="10511" width="19.28515625" style="602" customWidth="1"/>
    <col min="10512" max="10512" width="14.5703125" style="602" customWidth="1"/>
    <col min="10513" max="10752" width="7.140625" style="602"/>
    <col min="10753" max="10753" width="2.85546875" style="602" customWidth="1"/>
    <col min="10754" max="10754" width="5" style="602" customWidth="1"/>
    <col min="10755" max="10755" width="5.28515625" style="602" customWidth="1"/>
    <col min="10756" max="10756" width="8.42578125" style="602" customWidth="1"/>
    <col min="10757" max="10757" width="1.28515625" style="602" customWidth="1"/>
    <col min="10758" max="10758" width="13" style="602" customWidth="1"/>
    <col min="10759" max="10759" width="1.7109375" style="602" customWidth="1"/>
    <col min="10760" max="10760" width="13.7109375" style="602" customWidth="1"/>
    <col min="10761" max="10761" width="1.7109375" style="602" customWidth="1"/>
    <col min="10762" max="10762" width="13.7109375" style="602" customWidth="1"/>
    <col min="10763" max="10763" width="1.7109375" style="602" customWidth="1"/>
    <col min="10764" max="10764" width="13.7109375" style="602" customWidth="1"/>
    <col min="10765" max="10765" width="2.42578125" style="602" customWidth="1"/>
    <col min="10766" max="10766" width="6.140625" style="602" customWidth="1"/>
    <col min="10767" max="10767" width="19.28515625" style="602" customWidth="1"/>
    <col min="10768" max="10768" width="14.5703125" style="602" customWidth="1"/>
    <col min="10769" max="11008" width="7.140625" style="602"/>
    <col min="11009" max="11009" width="2.85546875" style="602" customWidth="1"/>
    <col min="11010" max="11010" width="5" style="602" customWidth="1"/>
    <col min="11011" max="11011" width="5.28515625" style="602" customWidth="1"/>
    <col min="11012" max="11012" width="8.42578125" style="602" customWidth="1"/>
    <col min="11013" max="11013" width="1.28515625" style="602" customWidth="1"/>
    <col min="11014" max="11014" width="13" style="602" customWidth="1"/>
    <col min="11015" max="11015" width="1.7109375" style="602" customWidth="1"/>
    <col min="11016" max="11016" width="13.7109375" style="602" customWidth="1"/>
    <col min="11017" max="11017" width="1.7109375" style="602" customWidth="1"/>
    <col min="11018" max="11018" width="13.7109375" style="602" customWidth="1"/>
    <col min="11019" max="11019" width="1.7109375" style="602" customWidth="1"/>
    <col min="11020" max="11020" width="13.7109375" style="602" customWidth="1"/>
    <col min="11021" max="11021" width="2.42578125" style="602" customWidth="1"/>
    <col min="11022" max="11022" width="6.140625" style="602" customWidth="1"/>
    <col min="11023" max="11023" width="19.28515625" style="602" customWidth="1"/>
    <col min="11024" max="11024" width="14.5703125" style="602" customWidth="1"/>
    <col min="11025" max="11264" width="7.140625" style="602"/>
    <col min="11265" max="11265" width="2.85546875" style="602" customWidth="1"/>
    <col min="11266" max="11266" width="5" style="602" customWidth="1"/>
    <col min="11267" max="11267" width="5.28515625" style="602" customWidth="1"/>
    <col min="11268" max="11268" width="8.42578125" style="602" customWidth="1"/>
    <col min="11269" max="11269" width="1.28515625" style="602" customWidth="1"/>
    <col min="11270" max="11270" width="13" style="602" customWidth="1"/>
    <col min="11271" max="11271" width="1.7109375" style="602" customWidth="1"/>
    <col min="11272" max="11272" width="13.7109375" style="602" customWidth="1"/>
    <col min="11273" max="11273" width="1.7109375" style="602" customWidth="1"/>
    <col min="11274" max="11274" width="13.7109375" style="602" customWidth="1"/>
    <col min="11275" max="11275" width="1.7109375" style="602" customWidth="1"/>
    <col min="11276" max="11276" width="13.7109375" style="602" customWidth="1"/>
    <col min="11277" max="11277" width="2.42578125" style="602" customWidth="1"/>
    <col min="11278" max="11278" width="6.140625" style="602" customWidth="1"/>
    <col min="11279" max="11279" width="19.28515625" style="602" customWidth="1"/>
    <col min="11280" max="11280" width="14.5703125" style="602" customWidth="1"/>
    <col min="11281" max="11520" width="7.140625" style="602"/>
    <col min="11521" max="11521" width="2.85546875" style="602" customWidth="1"/>
    <col min="11522" max="11522" width="5" style="602" customWidth="1"/>
    <col min="11523" max="11523" width="5.28515625" style="602" customWidth="1"/>
    <col min="11524" max="11524" width="8.42578125" style="602" customWidth="1"/>
    <col min="11525" max="11525" width="1.28515625" style="602" customWidth="1"/>
    <col min="11526" max="11526" width="13" style="602" customWidth="1"/>
    <col min="11527" max="11527" width="1.7109375" style="602" customWidth="1"/>
    <col min="11528" max="11528" width="13.7109375" style="602" customWidth="1"/>
    <col min="11529" max="11529" width="1.7109375" style="602" customWidth="1"/>
    <col min="11530" max="11530" width="13.7109375" style="602" customWidth="1"/>
    <col min="11531" max="11531" width="1.7109375" style="602" customWidth="1"/>
    <col min="11532" max="11532" width="13.7109375" style="602" customWidth="1"/>
    <col min="11533" max="11533" width="2.42578125" style="602" customWidth="1"/>
    <col min="11534" max="11534" width="6.140625" style="602" customWidth="1"/>
    <col min="11535" max="11535" width="19.28515625" style="602" customWidth="1"/>
    <col min="11536" max="11536" width="14.5703125" style="602" customWidth="1"/>
    <col min="11537" max="11776" width="7.140625" style="602"/>
    <col min="11777" max="11777" width="2.85546875" style="602" customWidth="1"/>
    <col min="11778" max="11778" width="5" style="602" customWidth="1"/>
    <col min="11779" max="11779" width="5.28515625" style="602" customWidth="1"/>
    <col min="11780" max="11780" width="8.42578125" style="602" customWidth="1"/>
    <col min="11781" max="11781" width="1.28515625" style="602" customWidth="1"/>
    <col min="11782" max="11782" width="13" style="602" customWidth="1"/>
    <col min="11783" max="11783" width="1.7109375" style="602" customWidth="1"/>
    <col min="11784" max="11784" width="13.7109375" style="602" customWidth="1"/>
    <col min="11785" max="11785" width="1.7109375" style="602" customWidth="1"/>
    <col min="11786" max="11786" width="13.7109375" style="602" customWidth="1"/>
    <col min="11787" max="11787" width="1.7109375" style="602" customWidth="1"/>
    <col min="11788" max="11788" width="13.7109375" style="602" customWidth="1"/>
    <col min="11789" max="11789" width="2.42578125" style="602" customWidth="1"/>
    <col min="11790" max="11790" width="6.140625" style="602" customWidth="1"/>
    <col min="11791" max="11791" width="19.28515625" style="602" customWidth="1"/>
    <col min="11792" max="11792" width="14.5703125" style="602" customWidth="1"/>
    <col min="11793" max="12032" width="7.140625" style="602"/>
    <col min="12033" max="12033" width="2.85546875" style="602" customWidth="1"/>
    <col min="12034" max="12034" width="5" style="602" customWidth="1"/>
    <col min="12035" max="12035" width="5.28515625" style="602" customWidth="1"/>
    <col min="12036" max="12036" width="8.42578125" style="602" customWidth="1"/>
    <col min="12037" max="12037" width="1.28515625" style="602" customWidth="1"/>
    <col min="12038" max="12038" width="13" style="602" customWidth="1"/>
    <col min="12039" max="12039" width="1.7109375" style="602" customWidth="1"/>
    <col min="12040" max="12040" width="13.7109375" style="602" customWidth="1"/>
    <col min="12041" max="12041" width="1.7109375" style="602" customWidth="1"/>
    <col min="12042" max="12042" width="13.7109375" style="602" customWidth="1"/>
    <col min="12043" max="12043" width="1.7109375" style="602" customWidth="1"/>
    <col min="12044" max="12044" width="13.7109375" style="602" customWidth="1"/>
    <col min="12045" max="12045" width="2.42578125" style="602" customWidth="1"/>
    <col min="12046" max="12046" width="6.140625" style="602" customWidth="1"/>
    <col min="12047" max="12047" width="19.28515625" style="602" customWidth="1"/>
    <col min="12048" max="12048" width="14.5703125" style="602" customWidth="1"/>
    <col min="12049" max="12288" width="7.140625" style="602"/>
    <col min="12289" max="12289" width="2.85546875" style="602" customWidth="1"/>
    <col min="12290" max="12290" width="5" style="602" customWidth="1"/>
    <col min="12291" max="12291" width="5.28515625" style="602" customWidth="1"/>
    <col min="12292" max="12292" width="8.42578125" style="602" customWidth="1"/>
    <col min="12293" max="12293" width="1.28515625" style="602" customWidth="1"/>
    <col min="12294" max="12294" width="13" style="602" customWidth="1"/>
    <col min="12295" max="12295" width="1.7109375" style="602" customWidth="1"/>
    <col min="12296" max="12296" width="13.7109375" style="602" customWidth="1"/>
    <col min="12297" max="12297" width="1.7109375" style="602" customWidth="1"/>
    <col min="12298" max="12298" width="13.7109375" style="602" customWidth="1"/>
    <col min="12299" max="12299" width="1.7109375" style="602" customWidth="1"/>
    <col min="12300" max="12300" width="13.7109375" style="602" customWidth="1"/>
    <col min="12301" max="12301" width="2.42578125" style="602" customWidth="1"/>
    <col min="12302" max="12302" width="6.140625" style="602" customWidth="1"/>
    <col min="12303" max="12303" width="19.28515625" style="602" customWidth="1"/>
    <col min="12304" max="12304" width="14.5703125" style="602" customWidth="1"/>
    <col min="12305" max="12544" width="7.140625" style="602"/>
    <col min="12545" max="12545" width="2.85546875" style="602" customWidth="1"/>
    <col min="12546" max="12546" width="5" style="602" customWidth="1"/>
    <col min="12547" max="12547" width="5.28515625" style="602" customWidth="1"/>
    <col min="12548" max="12548" width="8.42578125" style="602" customWidth="1"/>
    <col min="12549" max="12549" width="1.28515625" style="602" customWidth="1"/>
    <col min="12550" max="12550" width="13" style="602" customWidth="1"/>
    <col min="12551" max="12551" width="1.7109375" style="602" customWidth="1"/>
    <col min="12552" max="12552" width="13.7109375" style="602" customWidth="1"/>
    <col min="12553" max="12553" width="1.7109375" style="602" customWidth="1"/>
    <col min="12554" max="12554" width="13.7109375" style="602" customWidth="1"/>
    <col min="12555" max="12555" width="1.7109375" style="602" customWidth="1"/>
    <col min="12556" max="12556" width="13.7109375" style="602" customWidth="1"/>
    <col min="12557" max="12557" width="2.42578125" style="602" customWidth="1"/>
    <col min="12558" max="12558" width="6.140625" style="602" customWidth="1"/>
    <col min="12559" max="12559" width="19.28515625" style="602" customWidth="1"/>
    <col min="12560" max="12560" width="14.5703125" style="602" customWidth="1"/>
    <col min="12561" max="12800" width="7.140625" style="602"/>
    <col min="12801" max="12801" width="2.85546875" style="602" customWidth="1"/>
    <col min="12802" max="12802" width="5" style="602" customWidth="1"/>
    <col min="12803" max="12803" width="5.28515625" style="602" customWidth="1"/>
    <col min="12804" max="12804" width="8.42578125" style="602" customWidth="1"/>
    <col min="12805" max="12805" width="1.28515625" style="602" customWidth="1"/>
    <col min="12806" max="12806" width="13" style="602" customWidth="1"/>
    <col min="12807" max="12807" width="1.7109375" style="602" customWidth="1"/>
    <col min="12808" max="12808" width="13.7109375" style="602" customWidth="1"/>
    <col min="12809" max="12809" width="1.7109375" style="602" customWidth="1"/>
    <col min="12810" max="12810" width="13.7109375" style="602" customWidth="1"/>
    <col min="12811" max="12811" width="1.7109375" style="602" customWidth="1"/>
    <col min="12812" max="12812" width="13.7109375" style="602" customWidth="1"/>
    <col min="12813" max="12813" width="2.42578125" style="602" customWidth="1"/>
    <col min="12814" max="12814" width="6.140625" style="602" customWidth="1"/>
    <col min="12815" max="12815" width="19.28515625" style="602" customWidth="1"/>
    <col min="12816" max="12816" width="14.5703125" style="602" customWidth="1"/>
    <col min="12817" max="13056" width="7.140625" style="602"/>
    <col min="13057" max="13057" width="2.85546875" style="602" customWidth="1"/>
    <col min="13058" max="13058" width="5" style="602" customWidth="1"/>
    <col min="13059" max="13059" width="5.28515625" style="602" customWidth="1"/>
    <col min="13060" max="13060" width="8.42578125" style="602" customWidth="1"/>
    <col min="13061" max="13061" width="1.28515625" style="602" customWidth="1"/>
    <col min="13062" max="13062" width="13" style="602" customWidth="1"/>
    <col min="13063" max="13063" width="1.7109375" style="602" customWidth="1"/>
    <col min="13064" max="13064" width="13.7109375" style="602" customWidth="1"/>
    <col min="13065" max="13065" width="1.7109375" style="602" customWidth="1"/>
    <col min="13066" max="13066" width="13.7109375" style="602" customWidth="1"/>
    <col min="13067" max="13067" width="1.7109375" style="602" customWidth="1"/>
    <col min="13068" max="13068" width="13.7109375" style="602" customWidth="1"/>
    <col min="13069" max="13069" width="2.42578125" style="602" customWidth="1"/>
    <col min="13070" max="13070" width="6.140625" style="602" customWidth="1"/>
    <col min="13071" max="13071" width="19.28515625" style="602" customWidth="1"/>
    <col min="13072" max="13072" width="14.5703125" style="602" customWidth="1"/>
    <col min="13073" max="13312" width="7.140625" style="602"/>
    <col min="13313" max="13313" width="2.85546875" style="602" customWidth="1"/>
    <col min="13314" max="13314" width="5" style="602" customWidth="1"/>
    <col min="13315" max="13315" width="5.28515625" style="602" customWidth="1"/>
    <col min="13316" max="13316" width="8.42578125" style="602" customWidth="1"/>
    <col min="13317" max="13317" width="1.28515625" style="602" customWidth="1"/>
    <col min="13318" max="13318" width="13" style="602" customWidth="1"/>
    <col min="13319" max="13319" width="1.7109375" style="602" customWidth="1"/>
    <col min="13320" max="13320" width="13.7109375" style="602" customWidth="1"/>
    <col min="13321" max="13321" width="1.7109375" style="602" customWidth="1"/>
    <col min="13322" max="13322" width="13.7109375" style="602" customWidth="1"/>
    <col min="13323" max="13323" width="1.7109375" style="602" customWidth="1"/>
    <col min="13324" max="13324" width="13.7109375" style="602" customWidth="1"/>
    <col min="13325" max="13325" width="2.42578125" style="602" customWidth="1"/>
    <col min="13326" max="13326" width="6.140625" style="602" customWidth="1"/>
    <col min="13327" max="13327" width="19.28515625" style="602" customWidth="1"/>
    <col min="13328" max="13328" width="14.5703125" style="602" customWidth="1"/>
    <col min="13329" max="13568" width="7.140625" style="602"/>
    <col min="13569" max="13569" width="2.85546875" style="602" customWidth="1"/>
    <col min="13570" max="13570" width="5" style="602" customWidth="1"/>
    <col min="13571" max="13571" width="5.28515625" style="602" customWidth="1"/>
    <col min="13572" max="13572" width="8.42578125" style="602" customWidth="1"/>
    <col min="13573" max="13573" width="1.28515625" style="602" customWidth="1"/>
    <col min="13574" max="13574" width="13" style="602" customWidth="1"/>
    <col min="13575" max="13575" width="1.7109375" style="602" customWidth="1"/>
    <col min="13576" max="13576" width="13.7109375" style="602" customWidth="1"/>
    <col min="13577" max="13577" width="1.7109375" style="602" customWidth="1"/>
    <col min="13578" max="13578" width="13.7109375" style="602" customWidth="1"/>
    <col min="13579" max="13579" width="1.7109375" style="602" customWidth="1"/>
    <col min="13580" max="13580" width="13.7109375" style="602" customWidth="1"/>
    <col min="13581" max="13581" width="2.42578125" style="602" customWidth="1"/>
    <col min="13582" max="13582" width="6.140625" style="602" customWidth="1"/>
    <col min="13583" max="13583" width="19.28515625" style="602" customWidth="1"/>
    <col min="13584" max="13584" width="14.5703125" style="602" customWidth="1"/>
    <col min="13585" max="13824" width="7.140625" style="602"/>
    <col min="13825" max="13825" width="2.85546875" style="602" customWidth="1"/>
    <col min="13826" max="13826" width="5" style="602" customWidth="1"/>
    <col min="13827" max="13827" width="5.28515625" style="602" customWidth="1"/>
    <col min="13828" max="13828" width="8.42578125" style="602" customWidth="1"/>
    <col min="13829" max="13829" width="1.28515625" style="602" customWidth="1"/>
    <col min="13830" max="13830" width="13" style="602" customWidth="1"/>
    <col min="13831" max="13831" width="1.7109375" style="602" customWidth="1"/>
    <col min="13832" max="13832" width="13.7109375" style="602" customWidth="1"/>
    <col min="13833" max="13833" width="1.7109375" style="602" customWidth="1"/>
    <col min="13834" max="13834" width="13.7109375" style="602" customWidth="1"/>
    <col min="13835" max="13835" width="1.7109375" style="602" customWidth="1"/>
    <col min="13836" max="13836" width="13.7109375" style="602" customWidth="1"/>
    <col min="13837" max="13837" width="2.42578125" style="602" customWidth="1"/>
    <col min="13838" max="13838" width="6.140625" style="602" customWidth="1"/>
    <col min="13839" max="13839" width="19.28515625" style="602" customWidth="1"/>
    <col min="13840" max="13840" width="14.5703125" style="602" customWidth="1"/>
    <col min="13841" max="14080" width="7.140625" style="602"/>
    <col min="14081" max="14081" width="2.85546875" style="602" customWidth="1"/>
    <col min="14082" max="14082" width="5" style="602" customWidth="1"/>
    <col min="14083" max="14083" width="5.28515625" style="602" customWidth="1"/>
    <col min="14084" max="14084" width="8.42578125" style="602" customWidth="1"/>
    <col min="14085" max="14085" width="1.28515625" style="602" customWidth="1"/>
    <col min="14086" max="14086" width="13" style="602" customWidth="1"/>
    <col min="14087" max="14087" width="1.7109375" style="602" customWidth="1"/>
    <col min="14088" max="14088" width="13.7109375" style="602" customWidth="1"/>
    <col min="14089" max="14089" width="1.7109375" style="602" customWidth="1"/>
    <col min="14090" max="14090" width="13.7109375" style="602" customWidth="1"/>
    <col min="14091" max="14091" width="1.7109375" style="602" customWidth="1"/>
    <col min="14092" max="14092" width="13.7109375" style="602" customWidth="1"/>
    <col min="14093" max="14093" width="2.42578125" style="602" customWidth="1"/>
    <col min="14094" max="14094" width="6.140625" style="602" customWidth="1"/>
    <col min="14095" max="14095" width="19.28515625" style="602" customWidth="1"/>
    <col min="14096" max="14096" width="14.5703125" style="602" customWidth="1"/>
    <col min="14097" max="14336" width="7.140625" style="602"/>
    <col min="14337" max="14337" width="2.85546875" style="602" customWidth="1"/>
    <col min="14338" max="14338" width="5" style="602" customWidth="1"/>
    <col min="14339" max="14339" width="5.28515625" style="602" customWidth="1"/>
    <col min="14340" max="14340" width="8.42578125" style="602" customWidth="1"/>
    <col min="14341" max="14341" width="1.28515625" style="602" customWidth="1"/>
    <col min="14342" max="14342" width="13" style="602" customWidth="1"/>
    <col min="14343" max="14343" width="1.7109375" style="602" customWidth="1"/>
    <col min="14344" max="14344" width="13.7109375" style="602" customWidth="1"/>
    <col min="14345" max="14345" width="1.7109375" style="602" customWidth="1"/>
    <col min="14346" max="14346" width="13.7109375" style="602" customWidth="1"/>
    <col min="14347" max="14347" width="1.7109375" style="602" customWidth="1"/>
    <col min="14348" max="14348" width="13.7109375" style="602" customWidth="1"/>
    <col min="14349" max="14349" width="2.42578125" style="602" customWidth="1"/>
    <col min="14350" max="14350" width="6.140625" style="602" customWidth="1"/>
    <col min="14351" max="14351" width="19.28515625" style="602" customWidth="1"/>
    <col min="14352" max="14352" width="14.5703125" style="602" customWidth="1"/>
    <col min="14353" max="14592" width="7.140625" style="602"/>
    <col min="14593" max="14593" width="2.85546875" style="602" customWidth="1"/>
    <col min="14594" max="14594" width="5" style="602" customWidth="1"/>
    <col min="14595" max="14595" width="5.28515625" style="602" customWidth="1"/>
    <col min="14596" max="14596" width="8.42578125" style="602" customWidth="1"/>
    <col min="14597" max="14597" width="1.28515625" style="602" customWidth="1"/>
    <col min="14598" max="14598" width="13" style="602" customWidth="1"/>
    <col min="14599" max="14599" width="1.7109375" style="602" customWidth="1"/>
    <col min="14600" max="14600" width="13.7109375" style="602" customWidth="1"/>
    <col min="14601" max="14601" width="1.7109375" style="602" customWidth="1"/>
    <col min="14602" max="14602" width="13.7109375" style="602" customWidth="1"/>
    <col min="14603" max="14603" width="1.7109375" style="602" customWidth="1"/>
    <col min="14604" max="14604" width="13.7109375" style="602" customWidth="1"/>
    <col min="14605" max="14605" width="2.42578125" style="602" customWidth="1"/>
    <col min="14606" max="14606" width="6.140625" style="602" customWidth="1"/>
    <col min="14607" max="14607" width="19.28515625" style="602" customWidth="1"/>
    <col min="14608" max="14608" width="14.5703125" style="602" customWidth="1"/>
    <col min="14609" max="14848" width="7.140625" style="602"/>
    <col min="14849" max="14849" width="2.85546875" style="602" customWidth="1"/>
    <col min="14850" max="14850" width="5" style="602" customWidth="1"/>
    <col min="14851" max="14851" width="5.28515625" style="602" customWidth="1"/>
    <col min="14852" max="14852" width="8.42578125" style="602" customWidth="1"/>
    <col min="14853" max="14853" width="1.28515625" style="602" customWidth="1"/>
    <col min="14854" max="14854" width="13" style="602" customWidth="1"/>
    <col min="14855" max="14855" width="1.7109375" style="602" customWidth="1"/>
    <col min="14856" max="14856" width="13.7109375" style="602" customWidth="1"/>
    <col min="14857" max="14857" width="1.7109375" style="602" customWidth="1"/>
    <col min="14858" max="14858" width="13.7109375" style="602" customWidth="1"/>
    <col min="14859" max="14859" width="1.7109375" style="602" customWidth="1"/>
    <col min="14860" max="14860" width="13.7109375" style="602" customWidth="1"/>
    <col min="14861" max="14861" width="2.42578125" style="602" customWidth="1"/>
    <col min="14862" max="14862" width="6.140625" style="602" customWidth="1"/>
    <col min="14863" max="14863" width="19.28515625" style="602" customWidth="1"/>
    <col min="14864" max="14864" width="14.5703125" style="602" customWidth="1"/>
    <col min="14865" max="15104" width="7.140625" style="602"/>
    <col min="15105" max="15105" width="2.85546875" style="602" customWidth="1"/>
    <col min="15106" max="15106" width="5" style="602" customWidth="1"/>
    <col min="15107" max="15107" width="5.28515625" style="602" customWidth="1"/>
    <col min="15108" max="15108" width="8.42578125" style="602" customWidth="1"/>
    <col min="15109" max="15109" width="1.28515625" style="602" customWidth="1"/>
    <col min="15110" max="15110" width="13" style="602" customWidth="1"/>
    <col min="15111" max="15111" width="1.7109375" style="602" customWidth="1"/>
    <col min="15112" max="15112" width="13.7109375" style="602" customWidth="1"/>
    <col min="15113" max="15113" width="1.7109375" style="602" customWidth="1"/>
    <col min="15114" max="15114" width="13.7109375" style="602" customWidth="1"/>
    <col min="15115" max="15115" width="1.7109375" style="602" customWidth="1"/>
    <col min="15116" max="15116" width="13.7109375" style="602" customWidth="1"/>
    <col min="15117" max="15117" width="2.42578125" style="602" customWidth="1"/>
    <col min="15118" max="15118" width="6.140625" style="602" customWidth="1"/>
    <col min="15119" max="15119" width="19.28515625" style="602" customWidth="1"/>
    <col min="15120" max="15120" width="14.5703125" style="602" customWidth="1"/>
    <col min="15121" max="15360" width="7.140625" style="602"/>
    <col min="15361" max="15361" width="2.85546875" style="602" customWidth="1"/>
    <col min="15362" max="15362" width="5" style="602" customWidth="1"/>
    <col min="15363" max="15363" width="5.28515625" style="602" customWidth="1"/>
    <col min="15364" max="15364" width="8.42578125" style="602" customWidth="1"/>
    <col min="15365" max="15365" width="1.28515625" style="602" customWidth="1"/>
    <col min="15366" max="15366" width="13" style="602" customWidth="1"/>
    <col min="15367" max="15367" width="1.7109375" style="602" customWidth="1"/>
    <col min="15368" max="15368" width="13.7109375" style="602" customWidth="1"/>
    <col min="15369" max="15369" width="1.7109375" style="602" customWidth="1"/>
    <col min="15370" max="15370" width="13.7109375" style="602" customWidth="1"/>
    <col min="15371" max="15371" width="1.7109375" style="602" customWidth="1"/>
    <col min="15372" max="15372" width="13.7109375" style="602" customWidth="1"/>
    <col min="15373" max="15373" width="2.42578125" style="602" customWidth="1"/>
    <col min="15374" max="15374" width="6.140625" style="602" customWidth="1"/>
    <col min="15375" max="15375" width="19.28515625" style="602" customWidth="1"/>
    <col min="15376" max="15376" width="14.5703125" style="602" customWidth="1"/>
    <col min="15377" max="15616" width="7.140625" style="602"/>
    <col min="15617" max="15617" width="2.85546875" style="602" customWidth="1"/>
    <col min="15618" max="15618" width="5" style="602" customWidth="1"/>
    <col min="15619" max="15619" width="5.28515625" style="602" customWidth="1"/>
    <col min="15620" max="15620" width="8.42578125" style="602" customWidth="1"/>
    <col min="15621" max="15621" width="1.28515625" style="602" customWidth="1"/>
    <col min="15622" max="15622" width="13" style="602" customWidth="1"/>
    <col min="15623" max="15623" width="1.7109375" style="602" customWidth="1"/>
    <col min="15624" max="15624" width="13.7109375" style="602" customWidth="1"/>
    <col min="15625" max="15625" width="1.7109375" style="602" customWidth="1"/>
    <col min="15626" max="15626" width="13.7109375" style="602" customWidth="1"/>
    <col min="15627" max="15627" width="1.7109375" style="602" customWidth="1"/>
    <col min="15628" max="15628" width="13.7109375" style="602" customWidth="1"/>
    <col min="15629" max="15629" width="2.42578125" style="602" customWidth="1"/>
    <col min="15630" max="15630" width="6.140625" style="602" customWidth="1"/>
    <col min="15631" max="15631" width="19.28515625" style="602" customWidth="1"/>
    <col min="15632" max="15632" width="14.5703125" style="602" customWidth="1"/>
    <col min="15633" max="15872" width="7.140625" style="602"/>
    <col min="15873" max="15873" width="2.85546875" style="602" customWidth="1"/>
    <col min="15874" max="15874" width="5" style="602" customWidth="1"/>
    <col min="15875" max="15875" width="5.28515625" style="602" customWidth="1"/>
    <col min="15876" max="15876" width="8.42578125" style="602" customWidth="1"/>
    <col min="15877" max="15877" width="1.28515625" style="602" customWidth="1"/>
    <col min="15878" max="15878" width="13" style="602" customWidth="1"/>
    <col min="15879" max="15879" width="1.7109375" style="602" customWidth="1"/>
    <col min="15880" max="15880" width="13.7109375" style="602" customWidth="1"/>
    <col min="15881" max="15881" width="1.7109375" style="602" customWidth="1"/>
    <col min="15882" max="15882" width="13.7109375" style="602" customWidth="1"/>
    <col min="15883" max="15883" width="1.7109375" style="602" customWidth="1"/>
    <col min="15884" max="15884" width="13.7109375" style="602" customWidth="1"/>
    <col min="15885" max="15885" width="2.42578125" style="602" customWidth="1"/>
    <col min="15886" max="15886" width="6.140625" style="602" customWidth="1"/>
    <col min="15887" max="15887" width="19.28515625" style="602" customWidth="1"/>
    <col min="15888" max="15888" width="14.5703125" style="602" customWidth="1"/>
    <col min="15889" max="16128" width="7.140625" style="602"/>
    <col min="16129" max="16129" width="2.85546875" style="602" customWidth="1"/>
    <col min="16130" max="16130" width="5" style="602" customWidth="1"/>
    <col min="16131" max="16131" width="5.28515625" style="602" customWidth="1"/>
    <col min="16132" max="16132" width="8.42578125" style="602" customWidth="1"/>
    <col min="16133" max="16133" width="1.28515625" style="602" customWidth="1"/>
    <col min="16134" max="16134" width="13" style="602" customWidth="1"/>
    <col min="16135" max="16135" width="1.7109375" style="602" customWidth="1"/>
    <col min="16136" max="16136" width="13.7109375" style="602" customWidth="1"/>
    <col min="16137" max="16137" width="1.7109375" style="602" customWidth="1"/>
    <col min="16138" max="16138" width="13.7109375" style="602" customWidth="1"/>
    <col min="16139" max="16139" width="1.7109375" style="602" customWidth="1"/>
    <col min="16140" max="16140" width="13.7109375" style="602" customWidth="1"/>
    <col min="16141" max="16141" width="2.42578125" style="602" customWidth="1"/>
    <col min="16142" max="16142" width="6.140625" style="602" customWidth="1"/>
    <col min="16143" max="16143" width="19.28515625" style="602" customWidth="1"/>
    <col min="16144" max="16144" width="14.5703125" style="602" customWidth="1"/>
    <col min="16145" max="16384" width="7.140625" style="602"/>
  </cols>
  <sheetData>
    <row r="1" spans="1:14" ht="15" customHeight="1">
      <c r="E1" s="957"/>
      <c r="N1" s="61" t="s">
        <v>16</v>
      </c>
    </row>
    <row r="2" spans="1:14" ht="15" customHeight="1">
      <c r="E2" s="957"/>
      <c r="N2" s="62" t="s">
        <v>17</v>
      </c>
    </row>
    <row r="3" spans="1:14" ht="9" customHeight="1">
      <c r="E3" s="957"/>
    </row>
    <row r="4" spans="1:14">
      <c r="B4" s="726" t="s">
        <v>509</v>
      </c>
      <c r="C4" s="727" t="s">
        <v>501</v>
      </c>
      <c r="D4" s="727"/>
      <c r="E4" s="957"/>
    </row>
    <row r="5" spans="1:14">
      <c r="B5" s="728" t="s">
        <v>510</v>
      </c>
      <c r="C5" s="771" t="s">
        <v>502</v>
      </c>
      <c r="D5" s="771"/>
      <c r="E5" s="731"/>
      <c r="F5" s="731"/>
      <c r="G5" s="731"/>
      <c r="H5" s="731"/>
      <c r="I5" s="731"/>
      <c r="J5" s="731"/>
      <c r="K5" s="731"/>
      <c r="L5" s="731"/>
      <c r="M5" s="731"/>
      <c r="N5" s="731"/>
    </row>
    <row r="6" spans="1:14" ht="15" customHeight="1" thickBot="1">
      <c r="A6" s="732"/>
    </row>
    <row r="7" spans="1:14" ht="9" customHeight="1" thickTop="1">
      <c r="A7" s="805"/>
      <c r="B7" s="958"/>
      <c r="C7" s="958"/>
      <c r="D7" s="958"/>
      <c r="E7" s="958"/>
      <c r="F7" s="958"/>
      <c r="G7" s="958"/>
      <c r="H7" s="958"/>
      <c r="I7" s="958"/>
      <c r="J7" s="958"/>
      <c r="K7" s="958"/>
      <c r="L7" s="805"/>
      <c r="M7" s="805"/>
      <c r="N7" s="805"/>
    </row>
    <row r="8" spans="1:14" s="966" customFormat="1" ht="51" customHeight="1">
      <c r="A8" s="822"/>
      <c r="B8" s="959" t="s">
        <v>503</v>
      </c>
      <c r="C8" s="960"/>
      <c r="D8" s="961" t="s">
        <v>395</v>
      </c>
      <c r="E8" s="962" t="s">
        <v>504</v>
      </c>
      <c r="F8" s="960"/>
      <c r="G8" s="963" t="s">
        <v>505</v>
      </c>
      <c r="H8" s="960"/>
      <c r="I8" s="962" t="s">
        <v>506</v>
      </c>
      <c r="J8" s="774"/>
      <c r="K8" s="962" t="s">
        <v>507</v>
      </c>
      <c r="L8" s="964"/>
      <c r="M8" s="965" t="s">
        <v>508</v>
      </c>
      <c r="N8" s="822"/>
    </row>
    <row r="9" spans="1:14" ht="9" customHeight="1">
      <c r="A9" s="811"/>
      <c r="B9" s="811"/>
      <c r="C9" s="811"/>
      <c r="D9" s="811"/>
      <c r="E9" s="811"/>
      <c r="F9" s="811"/>
      <c r="G9" s="811"/>
      <c r="H9" s="811"/>
      <c r="I9" s="811"/>
      <c r="J9" s="811"/>
      <c r="K9" s="811"/>
      <c r="L9" s="811"/>
      <c r="M9" s="967"/>
      <c r="N9" s="811"/>
    </row>
    <row r="10" spans="1:14" ht="6" customHeight="1">
      <c r="A10" s="745"/>
      <c r="B10" s="745"/>
      <c r="C10" s="745"/>
      <c r="D10" s="745"/>
      <c r="E10" s="745"/>
      <c r="F10" s="745"/>
      <c r="G10" s="745"/>
      <c r="H10" s="745"/>
      <c r="I10" s="745"/>
      <c r="J10" s="745"/>
      <c r="K10" s="745"/>
      <c r="L10" s="745"/>
      <c r="M10" s="968"/>
      <c r="N10" s="745"/>
    </row>
    <row r="11" spans="1:14" ht="6" customHeight="1">
      <c r="A11" s="745"/>
      <c r="B11" s="745"/>
      <c r="C11" s="745"/>
      <c r="D11" s="745"/>
      <c r="E11" s="745"/>
      <c r="F11" s="745"/>
      <c r="G11" s="745"/>
      <c r="H11" s="745"/>
      <c r="I11" s="745"/>
      <c r="J11" s="745"/>
      <c r="K11" s="745"/>
      <c r="L11" s="745"/>
      <c r="M11" s="969"/>
      <c r="N11" s="745"/>
    </row>
    <row r="12" spans="1:14">
      <c r="A12" s="745"/>
      <c r="B12" s="747" t="s">
        <v>2</v>
      </c>
      <c r="C12" s="745"/>
      <c r="D12" s="386">
        <v>2022</v>
      </c>
      <c r="E12" s="970">
        <f>SUM(E17,E21,E25,E29,E33,E37,E41,E45,E49,E53,E57,E61,E65,E69,E73,E77)</f>
        <v>32287827</v>
      </c>
      <c r="F12" s="970"/>
      <c r="G12" s="971">
        <f>SUM(G17,G21,G25,G29,G33,G37,G41,G45,G49,G53,G57,G61,G65,G69,G73,G77)</f>
        <v>21397690</v>
      </c>
      <c r="H12" s="970"/>
      <c r="I12" s="972">
        <f>SUM(I17,I21,I25,I29,I33,I37,I41,I45,I49,I53,I57,I61,I65,I69,I73,I77)</f>
        <v>1420801</v>
      </c>
      <c r="J12" s="970"/>
      <c r="K12" s="972">
        <f>SUM(K17,K21,K25,K29,K33,K37,K41,K45,K49,K53,K57,K61,K65,K69,K73,K77)</f>
        <v>9469336</v>
      </c>
      <c r="L12" s="972"/>
      <c r="M12" s="973">
        <v>0.98745269602820962</v>
      </c>
      <c r="N12" s="745"/>
    </row>
    <row r="13" spans="1:14">
      <c r="A13" s="745"/>
      <c r="B13" s="747"/>
      <c r="C13" s="745"/>
      <c r="D13" s="386">
        <v>2023</v>
      </c>
      <c r="E13" s="970">
        <f>SUM(E18,E22,E26,E30,E34,E38,E42,E46,E50,E54,E58,E62,E66,E70,E74,E78)</f>
        <v>36980124</v>
      </c>
      <c r="F13" s="970"/>
      <c r="G13" s="971">
        <f>SUM(G18,G22,G26,G30,G34,G38,G42,G46,G50,G54,G58,G62,G66,G70,G74,G78)</f>
        <v>26552925</v>
      </c>
      <c r="H13" s="970"/>
      <c r="I13" s="972">
        <f>SUM(I18,I22,I26,I30,I34,I38,I42,I46,I50,I54,I58,I62,I66,I70,I74,I78)</f>
        <v>923563</v>
      </c>
      <c r="J13" s="970"/>
      <c r="K13" s="972">
        <f>SUM(K18,K22,K26,K30,K34,K38,K42,K46,K50,K54,K58,K62,K66,K70,K74,K78)</f>
        <v>9503636</v>
      </c>
      <c r="L13" s="972"/>
      <c r="M13" s="973">
        <v>1.1071296756462226</v>
      </c>
      <c r="N13" s="745"/>
    </row>
    <row r="14" spans="1:14">
      <c r="A14" s="745"/>
      <c r="B14" s="747"/>
      <c r="C14" s="745"/>
      <c r="D14" s="386">
        <v>2024</v>
      </c>
      <c r="E14" s="974">
        <f>SUM(G14:K14)</f>
        <v>46928517</v>
      </c>
      <c r="F14" s="540"/>
      <c r="G14" s="936">
        <v>28471351</v>
      </c>
      <c r="H14" s="540"/>
      <c r="I14" s="936">
        <v>1389975</v>
      </c>
      <c r="J14" s="540"/>
      <c r="K14" s="975">
        <v>17067191</v>
      </c>
      <c r="L14" s="975"/>
      <c r="M14" s="976">
        <v>1.3781387051018881</v>
      </c>
      <c r="N14" s="745"/>
    </row>
    <row r="15" spans="1:14" ht="8.1" customHeight="1">
      <c r="A15" s="745"/>
      <c r="B15" s="747"/>
      <c r="C15" s="745"/>
      <c r="D15" s="392"/>
      <c r="E15" s="957"/>
      <c r="F15" s="957"/>
      <c r="G15" s="977"/>
      <c r="H15" s="957"/>
      <c r="I15" s="942"/>
      <c r="J15" s="395"/>
      <c r="K15" s="942"/>
      <c r="L15" s="942"/>
      <c r="M15" s="978"/>
      <c r="N15" s="745"/>
    </row>
    <row r="16" spans="1:14" ht="8.1" customHeight="1">
      <c r="A16" s="745"/>
      <c r="B16" s="747"/>
      <c r="C16" s="745"/>
      <c r="D16" s="392"/>
      <c r="E16" s="957"/>
      <c r="F16" s="957"/>
      <c r="G16" s="977"/>
      <c r="H16" s="957"/>
      <c r="I16" s="942"/>
      <c r="J16" s="395"/>
      <c r="K16" s="942"/>
      <c r="L16" s="942"/>
      <c r="M16" s="978"/>
      <c r="N16" s="745"/>
    </row>
    <row r="17" spans="1:15">
      <c r="A17" s="745"/>
      <c r="B17" s="782" t="s">
        <v>3</v>
      </c>
      <c r="C17" s="825"/>
      <c r="D17" s="392">
        <v>2022</v>
      </c>
      <c r="E17" s="957">
        <f>SUM(G17:K17)</f>
        <v>3715728</v>
      </c>
      <c r="F17" s="957"/>
      <c r="G17" s="977">
        <v>3351421</v>
      </c>
      <c r="H17" s="957"/>
      <c r="I17" s="942" t="s">
        <v>45</v>
      </c>
      <c r="J17" s="395"/>
      <c r="K17" s="942">
        <v>364307</v>
      </c>
      <c r="L17" s="942"/>
      <c r="M17" s="979">
        <v>0.92240597770771782</v>
      </c>
      <c r="N17" s="980"/>
    </row>
    <row r="18" spans="1:15">
      <c r="A18" s="745"/>
      <c r="B18" s="782"/>
      <c r="C18" s="825"/>
      <c r="D18" s="392">
        <v>2023</v>
      </c>
      <c r="E18" s="957">
        <f>SUM(G18:K18)</f>
        <v>4997876</v>
      </c>
      <c r="F18" s="957"/>
      <c r="G18" s="977">
        <v>3410899</v>
      </c>
      <c r="H18" s="957"/>
      <c r="I18" s="981" t="s">
        <v>45</v>
      </c>
      <c r="J18" s="395"/>
      <c r="K18" s="981">
        <v>1586977</v>
      </c>
      <c r="L18" s="981"/>
      <c r="M18" s="982">
        <v>1.2168572263342423</v>
      </c>
      <c r="N18" s="980"/>
    </row>
    <row r="19" spans="1:15">
      <c r="A19" s="745"/>
      <c r="B19" s="782"/>
      <c r="C19" s="825"/>
      <c r="D19" s="392">
        <v>2024</v>
      </c>
      <c r="E19" s="983">
        <f>SUM(G19:K19)</f>
        <v>4267289</v>
      </c>
      <c r="F19" s="540"/>
      <c r="G19" s="943">
        <v>3428828</v>
      </c>
      <c r="H19" s="540"/>
      <c r="I19" s="981" t="s">
        <v>45</v>
      </c>
      <c r="J19" s="540"/>
      <c r="K19" s="984">
        <v>838461</v>
      </c>
      <c r="L19" s="984"/>
      <c r="M19" s="985">
        <v>1.0198090526718286</v>
      </c>
      <c r="N19" s="980"/>
    </row>
    <row r="20" spans="1:15" ht="8.1" customHeight="1">
      <c r="A20" s="745"/>
      <c r="B20" s="782"/>
      <c r="C20" s="825"/>
      <c r="D20" s="392"/>
      <c r="E20" s="957"/>
      <c r="F20" s="957"/>
      <c r="G20" s="977"/>
      <c r="H20" s="957"/>
      <c r="I20" s="942"/>
      <c r="J20" s="395"/>
      <c r="K20" s="942"/>
      <c r="L20" s="942"/>
      <c r="M20" s="985"/>
      <c r="N20" s="980"/>
    </row>
    <row r="21" spans="1:15">
      <c r="A21" s="745"/>
      <c r="B21" s="782" t="s">
        <v>37</v>
      </c>
      <c r="C21" s="825"/>
      <c r="D21" s="392">
        <v>2022</v>
      </c>
      <c r="E21" s="957">
        <f>SUM(G21:K21)</f>
        <v>1215900</v>
      </c>
      <c r="F21" s="957"/>
      <c r="G21" s="977">
        <v>737522</v>
      </c>
      <c r="H21" s="957"/>
      <c r="I21" s="942">
        <v>130450</v>
      </c>
      <c r="J21" s="395"/>
      <c r="K21" s="942">
        <v>347928</v>
      </c>
      <c r="L21" s="942"/>
      <c r="M21" s="985">
        <v>0.56210993481577376</v>
      </c>
      <c r="N21" s="913"/>
    </row>
    <row r="22" spans="1:15">
      <c r="A22" s="745"/>
      <c r="B22" s="782"/>
      <c r="C22" s="825"/>
      <c r="D22" s="392">
        <v>2023</v>
      </c>
      <c r="E22" s="957">
        <f>SUM(G22:K22)</f>
        <v>1253977</v>
      </c>
      <c r="F22" s="957"/>
      <c r="G22" s="977">
        <v>763120</v>
      </c>
      <c r="H22" s="957"/>
      <c r="I22" s="942">
        <v>132431</v>
      </c>
      <c r="J22" s="395"/>
      <c r="K22" s="942">
        <v>358426</v>
      </c>
      <c r="L22" s="942"/>
      <c r="M22" s="982">
        <v>0.57277531631114964</v>
      </c>
      <c r="N22" s="913"/>
    </row>
    <row r="23" spans="1:15">
      <c r="A23" s="745"/>
      <c r="B23" s="782"/>
      <c r="C23" s="825"/>
      <c r="D23" s="392">
        <v>2024</v>
      </c>
      <c r="E23" s="983">
        <f>SUM(G23:K23)</f>
        <v>2015122</v>
      </c>
      <c r="F23" s="540"/>
      <c r="G23" s="943">
        <v>788188</v>
      </c>
      <c r="H23" s="540"/>
      <c r="I23" s="984">
        <v>134543</v>
      </c>
      <c r="J23" s="540"/>
      <c r="K23" s="984">
        <v>1092391</v>
      </c>
      <c r="L23" s="984"/>
      <c r="M23" s="985">
        <v>0.9088999143024673</v>
      </c>
      <c r="N23" s="913"/>
    </row>
    <row r="24" spans="1:15" ht="8.1" customHeight="1">
      <c r="A24" s="745"/>
      <c r="B24" s="782"/>
      <c r="C24" s="825"/>
      <c r="D24" s="392"/>
      <c r="E24" s="957"/>
      <c r="F24" s="957"/>
      <c r="G24" s="977"/>
      <c r="H24" s="957"/>
      <c r="I24" s="942"/>
      <c r="J24" s="395"/>
      <c r="K24" s="942"/>
      <c r="L24" s="942"/>
      <c r="M24" s="985"/>
      <c r="N24" s="913"/>
    </row>
    <row r="25" spans="1:15">
      <c r="A25" s="745"/>
      <c r="B25" s="782" t="s">
        <v>4</v>
      </c>
      <c r="C25" s="825"/>
      <c r="D25" s="392">
        <v>2022</v>
      </c>
      <c r="E25" s="957">
        <f>SUM(G25:K25)</f>
        <v>667642</v>
      </c>
      <c r="F25" s="957"/>
      <c r="G25" s="977">
        <v>604579</v>
      </c>
      <c r="H25" s="957"/>
      <c r="I25" s="942">
        <v>374</v>
      </c>
      <c r="J25" s="395"/>
      <c r="K25" s="942">
        <v>62689</v>
      </c>
      <c r="L25" s="942"/>
      <c r="M25" s="979">
        <v>0.36471211624603961</v>
      </c>
      <c r="N25" s="980"/>
    </row>
    <row r="26" spans="1:15">
      <c r="A26" s="745"/>
      <c r="B26" s="782"/>
      <c r="C26" s="825"/>
      <c r="D26" s="392">
        <v>2023</v>
      </c>
      <c r="E26" s="957">
        <f>SUM(G26:K26)</f>
        <v>697048</v>
      </c>
      <c r="F26" s="957"/>
      <c r="G26" s="977">
        <v>632457</v>
      </c>
      <c r="H26" s="957"/>
      <c r="I26" s="942" t="s">
        <v>45</v>
      </c>
      <c r="J26" s="395"/>
      <c r="K26" s="981">
        <v>64591</v>
      </c>
      <c r="L26" s="981"/>
      <c r="M26" s="982">
        <v>0.37479729003118617</v>
      </c>
      <c r="N26" s="980"/>
    </row>
    <row r="27" spans="1:15">
      <c r="A27" s="745"/>
      <c r="B27" s="782"/>
      <c r="C27" s="825"/>
      <c r="D27" s="392">
        <v>2024</v>
      </c>
      <c r="E27" s="983">
        <f>SUM(G27:K27)</f>
        <v>1090827</v>
      </c>
      <c r="F27" s="540"/>
      <c r="G27" s="943">
        <v>659564</v>
      </c>
      <c r="H27" s="540"/>
      <c r="I27" s="942" t="s">
        <v>45</v>
      </c>
      <c r="J27" s="540"/>
      <c r="K27" s="984">
        <v>431263</v>
      </c>
      <c r="L27" s="984"/>
      <c r="M27" s="985">
        <v>0.57779914190370252</v>
      </c>
      <c r="N27" s="980"/>
    </row>
    <row r="28" spans="1:15" ht="8.1" customHeight="1">
      <c r="A28" s="745"/>
      <c r="B28" s="782"/>
      <c r="C28" s="825"/>
      <c r="D28" s="392"/>
      <c r="E28" s="957"/>
      <c r="F28" s="957"/>
      <c r="G28" s="977"/>
      <c r="H28" s="957"/>
      <c r="I28" s="942"/>
      <c r="J28" s="395"/>
      <c r="K28" s="942"/>
      <c r="L28" s="942"/>
      <c r="M28" s="985"/>
      <c r="N28" s="980"/>
    </row>
    <row r="29" spans="1:15">
      <c r="A29" s="745"/>
      <c r="B29" s="782" t="s">
        <v>5</v>
      </c>
      <c r="C29" s="825"/>
      <c r="D29" s="392">
        <v>2022</v>
      </c>
      <c r="E29" s="957">
        <f>SUM(G29:K29)</f>
        <v>1108694</v>
      </c>
      <c r="F29" s="957"/>
      <c r="G29" s="977">
        <v>568892</v>
      </c>
      <c r="H29" s="957"/>
      <c r="I29" s="942">
        <v>17385</v>
      </c>
      <c r="J29" s="395"/>
      <c r="K29" s="942">
        <v>522417</v>
      </c>
      <c r="L29" s="942"/>
      <c r="M29" s="985">
        <v>1.0992405314297045</v>
      </c>
      <c r="N29" s="913"/>
    </row>
    <row r="30" spans="1:15">
      <c r="A30" s="745"/>
      <c r="B30" s="782"/>
      <c r="C30" s="825"/>
      <c r="D30" s="392">
        <v>2023</v>
      </c>
      <c r="E30" s="957">
        <f>SUM(G30:K30)</f>
        <v>1165532</v>
      </c>
      <c r="F30" s="957"/>
      <c r="G30" s="977">
        <v>606920</v>
      </c>
      <c r="H30" s="957"/>
      <c r="I30" s="942">
        <v>18197</v>
      </c>
      <c r="J30" s="395"/>
      <c r="K30" s="942">
        <v>540415</v>
      </c>
      <c r="L30" s="942"/>
      <c r="M30" s="982">
        <v>1.1334552173490227</v>
      </c>
      <c r="N30" s="913"/>
    </row>
    <row r="31" spans="1:15">
      <c r="A31" s="745"/>
      <c r="B31" s="782"/>
      <c r="C31" s="825"/>
      <c r="D31" s="392">
        <v>2024</v>
      </c>
      <c r="E31" s="983">
        <f>SUM(G31:K31)</f>
        <v>1515144</v>
      </c>
      <c r="F31" s="540"/>
      <c r="G31" s="943">
        <v>646578</v>
      </c>
      <c r="H31" s="540"/>
      <c r="I31" s="984">
        <v>18920</v>
      </c>
      <c r="J31" s="540"/>
      <c r="K31" s="984">
        <v>849646</v>
      </c>
      <c r="L31" s="984"/>
      <c r="M31" s="985">
        <v>1.4475437087990828</v>
      </c>
      <c r="N31" s="913"/>
      <c r="O31" s="395"/>
    </row>
    <row r="32" spans="1:15" ht="8.1" customHeight="1">
      <c r="A32" s="745"/>
      <c r="B32" s="782"/>
      <c r="C32" s="825"/>
      <c r="D32" s="392"/>
      <c r="E32" s="957"/>
      <c r="F32" s="957"/>
      <c r="G32" s="977"/>
      <c r="H32" s="957"/>
      <c r="I32" s="942"/>
      <c r="J32" s="395"/>
      <c r="K32" s="942"/>
      <c r="L32" s="942"/>
      <c r="M32" s="985"/>
      <c r="N32" s="913"/>
    </row>
    <row r="33" spans="1:15">
      <c r="A33" s="745"/>
      <c r="B33" s="782" t="s">
        <v>6</v>
      </c>
      <c r="C33" s="825"/>
      <c r="D33" s="392">
        <v>2022</v>
      </c>
      <c r="E33" s="957">
        <f>SUM(G33:K33)</f>
        <v>1287335</v>
      </c>
      <c r="F33" s="957"/>
      <c r="G33" s="977">
        <v>866674</v>
      </c>
      <c r="H33" s="957"/>
      <c r="I33" s="942">
        <v>54753</v>
      </c>
      <c r="J33" s="395"/>
      <c r="K33" s="942">
        <v>365908</v>
      </c>
      <c r="L33" s="942"/>
      <c r="M33" s="985">
        <v>1.0657628942793278</v>
      </c>
      <c r="N33" s="980"/>
    </row>
    <row r="34" spans="1:15">
      <c r="A34" s="745"/>
      <c r="B34" s="782"/>
      <c r="C34" s="825"/>
      <c r="D34" s="392">
        <v>2023</v>
      </c>
      <c r="E34" s="957">
        <f>SUM(G34:K34)</f>
        <v>1335132</v>
      </c>
      <c r="F34" s="957"/>
      <c r="G34" s="977">
        <v>901926</v>
      </c>
      <c r="H34" s="957"/>
      <c r="I34" s="942">
        <v>54753</v>
      </c>
      <c r="J34" s="395"/>
      <c r="K34" s="942">
        <v>378453</v>
      </c>
      <c r="L34" s="942"/>
      <c r="M34" s="982">
        <v>1.0899926524614254</v>
      </c>
      <c r="N34" s="980"/>
    </row>
    <row r="35" spans="1:15">
      <c r="A35" s="745"/>
      <c r="B35" s="782"/>
      <c r="C35" s="825"/>
      <c r="D35" s="392">
        <v>2024</v>
      </c>
      <c r="E35" s="983">
        <f>SUM(G35:K35)</f>
        <v>1935841</v>
      </c>
      <c r="F35" s="540"/>
      <c r="G35" s="943">
        <v>944184</v>
      </c>
      <c r="H35" s="540"/>
      <c r="I35" s="984">
        <v>55216</v>
      </c>
      <c r="J35" s="540"/>
      <c r="K35" s="984">
        <v>936441</v>
      </c>
      <c r="L35" s="984"/>
      <c r="M35" s="985">
        <v>1.5617918515530456</v>
      </c>
      <c r="N35" s="980"/>
      <c r="O35" s="395"/>
    </row>
    <row r="36" spans="1:15" ht="8.1" customHeight="1">
      <c r="A36" s="745"/>
      <c r="B36" s="782"/>
      <c r="C36" s="825"/>
      <c r="D36" s="392"/>
      <c r="E36" s="957"/>
      <c r="F36" s="957"/>
      <c r="G36" s="977"/>
      <c r="H36" s="957"/>
      <c r="I36" s="942"/>
      <c r="J36" s="395"/>
      <c r="K36" s="942"/>
      <c r="L36" s="942"/>
      <c r="M36" s="985"/>
      <c r="N36" s="980"/>
    </row>
    <row r="37" spans="1:15">
      <c r="A37" s="745"/>
      <c r="B37" s="782" t="s">
        <v>7</v>
      </c>
      <c r="C37" s="825"/>
      <c r="D37" s="392">
        <v>2022</v>
      </c>
      <c r="E37" s="957">
        <f>SUM(G37:K37)</f>
        <v>1648398</v>
      </c>
      <c r="F37" s="957"/>
      <c r="G37" s="977">
        <v>1072903</v>
      </c>
      <c r="H37" s="957"/>
      <c r="I37" s="942" t="s">
        <v>45</v>
      </c>
      <c r="J37" s="395"/>
      <c r="K37" s="942">
        <v>575495</v>
      </c>
      <c r="L37" s="942"/>
      <c r="M37" s="985">
        <v>1.0211224679427615</v>
      </c>
      <c r="N37" s="913"/>
    </row>
    <row r="38" spans="1:15">
      <c r="A38" s="745"/>
      <c r="B38" s="782"/>
      <c r="C38" s="825"/>
      <c r="D38" s="392">
        <v>2023</v>
      </c>
      <c r="E38" s="957">
        <f>SUM(G38:K38)</f>
        <v>1698169</v>
      </c>
      <c r="F38" s="957"/>
      <c r="G38" s="977">
        <v>1072903</v>
      </c>
      <c r="H38" s="957"/>
      <c r="I38" s="942" t="s">
        <v>45</v>
      </c>
      <c r="J38" s="395"/>
      <c r="K38" s="942">
        <v>625266</v>
      </c>
      <c r="L38" s="942"/>
      <c r="M38" s="982">
        <v>1.0334524099318403</v>
      </c>
      <c r="N38" s="913"/>
    </row>
    <row r="39" spans="1:15">
      <c r="A39" s="745"/>
      <c r="B39" s="782"/>
      <c r="C39" s="825"/>
      <c r="D39" s="392">
        <v>2024</v>
      </c>
      <c r="E39" s="983">
        <f>SUM(G39:K39)</f>
        <v>1348268</v>
      </c>
      <c r="F39" s="540"/>
      <c r="G39" s="943">
        <v>369701</v>
      </c>
      <c r="H39" s="540"/>
      <c r="I39" s="984">
        <v>3152</v>
      </c>
      <c r="J39" s="540"/>
      <c r="K39" s="984">
        <v>975415</v>
      </c>
      <c r="L39" s="984"/>
      <c r="M39" s="985">
        <v>0.80845955507585299</v>
      </c>
      <c r="N39" s="913"/>
    </row>
    <row r="40" spans="1:15" ht="8.1" customHeight="1">
      <c r="A40" s="745"/>
      <c r="B40" s="782"/>
      <c r="C40" s="825"/>
      <c r="D40" s="392"/>
      <c r="E40" s="957"/>
      <c r="F40" s="957"/>
      <c r="G40" s="977"/>
      <c r="H40" s="957"/>
      <c r="I40" s="942"/>
      <c r="J40" s="395"/>
      <c r="K40" s="942"/>
      <c r="L40" s="942"/>
      <c r="M40" s="985"/>
      <c r="N40" s="913"/>
    </row>
    <row r="41" spans="1:15">
      <c r="A41" s="745"/>
      <c r="B41" s="782" t="s">
        <v>8</v>
      </c>
      <c r="C41" s="825"/>
      <c r="D41" s="392">
        <v>2022</v>
      </c>
      <c r="E41" s="957">
        <f>SUM(G41:K41)</f>
        <v>1483997</v>
      </c>
      <c r="F41" s="957"/>
      <c r="G41" s="977">
        <v>810929</v>
      </c>
      <c r="H41" s="957"/>
      <c r="I41" s="942">
        <v>60500</v>
      </c>
      <c r="J41" s="395"/>
      <c r="K41" s="942">
        <v>612568</v>
      </c>
      <c r="L41" s="942"/>
      <c r="M41" s="979">
        <v>0.59019925230671333</v>
      </c>
      <c r="N41" s="980"/>
    </row>
    <row r="42" spans="1:15">
      <c r="A42" s="745"/>
      <c r="B42" s="782"/>
      <c r="C42" s="825"/>
      <c r="D42" s="392">
        <v>2023</v>
      </c>
      <c r="E42" s="957">
        <f>SUM(G42:K42)</f>
        <v>831302</v>
      </c>
      <c r="F42" s="957"/>
      <c r="G42" s="977">
        <v>831302</v>
      </c>
      <c r="H42" s="957"/>
      <c r="I42" s="981" t="s">
        <v>45</v>
      </c>
      <c r="J42" s="395"/>
      <c r="K42" s="981" t="s">
        <v>45</v>
      </c>
      <c r="L42" s="981"/>
      <c r="M42" s="982">
        <v>0.32712970250275464</v>
      </c>
      <c r="N42" s="980"/>
    </row>
    <row r="43" spans="1:15">
      <c r="A43" s="745"/>
      <c r="B43" s="782"/>
      <c r="C43" s="825"/>
      <c r="D43" s="392">
        <v>2024</v>
      </c>
      <c r="E43" s="983">
        <f>SUM(G43:K43)</f>
        <v>2118123</v>
      </c>
      <c r="F43" s="540"/>
      <c r="G43" s="943">
        <v>965591</v>
      </c>
      <c r="H43" s="540"/>
      <c r="I43" s="984">
        <v>63767</v>
      </c>
      <c r="J43" s="540"/>
      <c r="K43" s="984">
        <v>1088765</v>
      </c>
      <c r="L43" s="984"/>
      <c r="M43" s="985">
        <v>0.82436483225655799</v>
      </c>
      <c r="N43" s="980"/>
    </row>
    <row r="44" spans="1:15" ht="8.1" customHeight="1">
      <c r="A44" s="745"/>
      <c r="B44" s="782"/>
      <c r="C44" s="825"/>
      <c r="D44" s="392"/>
      <c r="E44" s="957"/>
      <c r="F44" s="957"/>
      <c r="G44" s="977"/>
      <c r="H44" s="957"/>
      <c r="I44" s="942"/>
      <c r="J44" s="395"/>
      <c r="K44" s="942"/>
      <c r="L44" s="942"/>
      <c r="M44" s="985"/>
      <c r="N44" s="980"/>
    </row>
    <row r="45" spans="1:15">
      <c r="A45" s="745"/>
      <c r="B45" s="782" t="s">
        <v>36</v>
      </c>
      <c r="C45" s="825"/>
      <c r="D45" s="392">
        <v>2022</v>
      </c>
      <c r="E45" s="957">
        <f>SUM(G45:K45)</f>
        <v>547757</v>
      </c>
      <c r="F45" s="957"/>
      <c r="G45" s="977">
        <v>391805</v>
      </c>
      <c r="H45" s="957"/>
      <c r="I45" s="942">
        <v>127031</v>
      </c>
      <c r="J45" s="395"/>
      <c r="K45" s="942">
        <v>28921</v>
      </c>
      <c r="L45" s="942"/>
      <c r="M45" s="979">
        <v>1.8901207729468597</v>
      </c>
      <c r="N45" s="913"/>
    </row>
    <row r="46" spans="1:15">
      <c r="A46" s="745"/>
      <c r="B46" s="782"/>
      <c r="C46" s="825"/>
      <c r="D46" s="392">
        <v>2023</v>
      </c>
      <c r="E46" s="957">
        <f>SUM(G46:K46)</f>
        <v>537799</v>
      </c>
      <c r="F46" s="957"/>
      <c r="G46" s="977">
        <v>409881</v>
      </c>
      <c r="H46" s="957"/>
      <c r="I46" s="942">
        <v>127918</v>
      </c>
      <c r="J46" s="395"/>
      <c r="K46" s="981" t="s">
        <v>45</v>
      </c>
      <c r="L46" s="981"/>
      <c r="M46" s="982">
        <v>1.8348652337086317</v>
      </c>
      <c r="N46" s="913"/>
    </row>
    <row r="47" spans="1:15">
      <c r="A47" s="745"/>
      <c r="B47" s="782"/>
      <c r="C47" s="825"/>
      <c r="D47" s="392">
        <v>2024</v>
      </c>
      <c r="E47" s="983">
        <f>SUM(G47:K47)</f>
        <v>1132113</v>
      </c>
      <c r="F47" s="540"/>
      <c r="G47" s="943">
        <v>493230</v>
      </c>
      <c r="H47" s="540"/>
      <c r="I47" s="984">
        <v>128904</v>
      </c>
      <c r="J47" s="540"/>
      <c r="K47" s="984">
        <v>509979</v>
      </c>
      <c r="L47" s="984"/>
      <c r="M47" s="985">
        <v>3.8143969002695419</v>
      </c>
      <c r="N47" s="913"/>
    </row>
    <row r="48" spans="1:15" ht="8.1" customHeight="1">
      <c r="A48" s="745"/>
      <c r="B48" s="782"/>
      <c r="C48" s="825"/>
      <c r="D48" s="392"/>
      <c r="E48" s="957"/>
      <c r="F48" s="957"/>
      <c r="G48" s="977"/>
      <c r="H48" s="957"/>
      <c r="I48" s="942"/>
      <c r="J48" s="395"/>
      <c r="K48" s="942"/>
      <c r="L48" s="942"/>
      <c r="M48" s="985"/>
      <c r="N48" s="913"/>
    </row>
    <row r="49" spans="1:15">
      <c r="A49" s="745"/>
      <c r="B49" s="782" t="s">
        <v>9</v>
      </c>
      <c r="C49" s="825"/>
      <c r="D49" s="392">
        <v>2022</v>
      </c>
      <c r="E49" s="957">
        <f>SUM(G49:K49)</f>
        <v>2451248</v>
      </c>
      <c r="F49" s="957"/>
      <c r="G49" s="977">
        <v>1474113</v>
      </c>
      <c r="H49" s="957"/>
      <c r="I49" s="942">
        <v>241934</v>
      </c>
      <c r="J49" s="395"/>
      <c r="K49" s="942">
        <v>735201</v>
      </c>
      <c r="L49" s="942"/>
      <c r="M49" s="985">
        <v>1.4080349244643575</v>
      </c>
      <c r="N49" s="980"/>
    </row>
    <row r="50" spans="1:15">
      <c r="A50" s="745"/>
      <c r="B50" s="782"/>
      <c r="C50" s="825"/>
      <c r="D50" s="392">
        <v>2023</v>
      </c>
      <c r="E50" s="957">
        <f>SUM(G50:K50)</f>
        <v>2559972</v>
      </c>
      <c r="F50" s="957"/>
      <c r="G50" s="977">
        <v>1547535</v>
      </c>
      <c r="H50" s="957"/>
      <c r="I50" s="942">
        <v>244925</v>
      </c>
      <c r="J50" s="395"/>
      <c r="K50" s="942">
        <v>767512</v>
      </c>
      <c r="L50" s="942"/>
      <c r="M50" s="982">
        <v>1.4441904546993118</v>
      </c>
      <c r="N50" s="980"/>
    </row>
    <row r="51" spans="1:15">
      <c r="A51" s="745"/>
      <c r="B51" s="782"/>
      <c r="C51" s="825"/>
      <c r="D51" s="392">
        <v>2024</v>
      </c>
      <c r="E51" s="983">
        <f>SUM(G51:K52)</f>
        <v>3005060</v>
      </c>
      <c r="F51" s="540"/>
      <c r="G51" s="943">
        <v>1582911</v>
      </c>
      <c r="H51" s="540"/>
      <c r="I51" s="984">
        <v>247031</v>
      </c>
      <c r="J51" s="540"/>
      <c r="K51" s="984">
        <v>1175118</v>
      </c>
      <c r="L51" s="984"/>
      <c r="M51" s="985">
        <v>1.6690141627325743</v>
      </c>
      <c r="N51" s="980"/>
      <c r="O51" s="395"/>
    </row>
    <row r="52" spans="1:15" ht="8.1" customHeight="1">
      <c r="A52" s="745"/>
      <c r="B52" s="782"/>
      <c r="C52" s="825"/>
      <c r="D52" s="392"/>
      <c r="E52" s="957"/>
      <c r="F52" s="957"/>
      <c r="G52" s="977"/>
      <c r="H52" s="957"/>
      <c r="I52" s="942"/>
      <c r="J52" s="395"/>
      <c r="K52" s="942"/>
      <c r="L52" s="942"/>
      <c r="M52" s="985"/>
      <c r="N52" s="980"/>
    </row>
    <row r="53" spans="1:15">
      <c r="A53" s="745"/>
      <c r="B53" s="782" t="s">
        <v>48</v>
      </c>
      <c r="C53" s="825"/>
      <c r="D53" s="392">
        <v>2022</v>
      </c>
      <c r="E53" s="957">
        <f>SUM(G53:K53)</f>
        <v>2947858</v>
      </c>
      <c r="F53" s="957"/>
      <c r="G53" s="977">
        <v>2146207</v>
      </c>
      <c r="H53" s="957"/>
      <c r="I53" s="942">
        <v>106854</v>
      </c>
      <c r="J53" s="395"/>
      <c r="K53" s="942">
        <v>694797</v>
      </c>
      <c r="L53" s="942"/>
      <c r="M53" s="979">
        <v>0.863234062490849</v>
      </c>
      <c r="N53" s="913"/>
    </row>
    <row r="54" spans="1:15">
      <c r="A54" s="745"/>
      <c r="B54" s="782"/>
      <c r="C54" s="825"/>
      <c r="D54" s="392">
        <v>2023</v>
      </c>
      <c r="E54" s="957">
        <f>SUM(G54:K54)</f>
        <v>9438571</v>
      </c>
      <c r="F54" s="957"/>
      <c r="G54" s="977">
        <v>7349333</v>
      </c>
      <c r="H54" s="957"/>
      <c r="I54" s="981" t="s">
        <v>45</v>
      </c>
      <c r="J54" s="395"/>
      <c r="K54" s="981">
        <v>2089238</v>
      </c>
      <c r="L54" s="981"/>
      <c r="M54" s="982">
        <v>2.6242308226985851</v>
      </c>
      <c r="N54" s="913"/>
    </row>
    <row r="55" spans="1:15">
      <c r="A55" s="745"/>
      <c r="B55" s="782"/>
      <c r="C55" s="825"/>
      <c r="D55" s="392">
        <v>2024</v>
      </c>
      <c r="E55" s="983">
        <f>SUM(G55:K55)</f>
        <v>12590817</v>
      </c>
      <c r="F55" s="540"/>
      <c r="G55" s="943">
        <v>9441256</v>
      </c>
      <c r="H55" s="540"/>
      <c r="I55" s="981" t="s">
        <v>45</v>
      </c>
      <c r="J55" s="540"/>
      <c r="K55" s="984">
        <v>3149561</v>
      </c>
      <c r="L55" s="984"/>
      <c r="M55" s="985">
        <v>3.364729289150187</v>
      </c>
      <c r="N55" s="913"/>
    </row>
    <row r="56" spans="1:15" ht="8.1" customHeight="1">
      <c r="A56" s="745"/>
      <c r="B56" s="782"/>
      <c r="C56" s="825"/>
      <c r="D56" s="392"/>
      <c r="E56" s="957"/>
      <c r="F56" s="957"/>
      <c r="G56" s="977"/>
      <c r="H56" s="957"/>
      <c r="I56" s="942"/>
      <c r="J56" s="395"/>
      <c r="K56" s="942"/>
      <c r="L56" s="942"/>
      <c r="M56" s="985"/>
      <c r="N56" s="913"/>
    </row>
    <row r="57" spans="1:15">
      <c r="A57" s="745"/>
      <c r="B57" s="782" t="s">
        <v>11</v>
      </c>
      <c r="C57" s="825"/>
      <c r="D57" s="392">
        <v>2022</v>
      </c>
      <c r="E57" s="957">
        <f>SUM(G57:K57)</f>
        <v>6178103</v>
      </c>
      <c r="F57" s="957"/>
      <c r="G57" s="977">
        <v>3557146</v>
      </c>
      <c r="H57" s="957"/>
      <c r="I57" s="942">
        <v>126565</v>
      </c>
      <c r="J57" s="395"/>
      <c r="K57" s="942">
        <v>2494392</v>
      </c>
      <c r="L57" s="942"/>
      <c r="M57" s="985">
        <v>2.4977170002021429</v>
      </c>
      <c r="N57" s="980"/>
    </row>
    <row r="58" spans="1:15">
      <c r="A58" s="745"/>
      <c r="B58" s="782"/>
      <c r="C58" s="825"/>
      <c r="D58" s="392">
        <v>2022</v>
      </c>
      <c r="E58" s="957">
        <f>SUM(G58:K58)</f>
        <v>5901010</v>
      </c>
      <c r="F58" s="957"/>
      <c r="G58" s="977">
        <v>3558232</v>
      </c>
      <c r="H58" s="957"/>
      <c r="I58" s="942">
        <v>172875</v>
      </c>
      <c r="J58" s="395"/>
      <c r="K58" s="942">
        <v>2169903</v>
      </c>
      <c r="L58" s="942"/>
      <c r="M58" s="982">
        <v>2.3582344243296167</v>
      </c>
      <c r="N58" s="980"/>
    </row>
    <row r="59" spans="1:15">
      <c r="A59" s="745"/>
      <c r="B59" s="782"/>
      <c r="C59" s="825"/>
      <c r="D59" s="392">
        <v>2023</v>
      </c>
      <c r="E59" s="983">
        <f>SUM(G59:K59)</f>
        <v>6225974</v>
      </c>
      <c r="F59" s="540"/>
      <c r="G59" s="943">
        <v>3558232</v>
      </c>
      <c r="H59" s="540"/>
      <c r="I59" s="981">
        <v>172875</v>
      </c>
      <c r="J59" s="540"/>
      <c r="K59" s="986">
        <v>2494867</v>
      </c>
      <c r="L59" s="986"/>
      <c r="M59" s="985">
        <v>2.4730780536246275</v>
      </c>
      <c r="N59" s="980"/>
      <c r="O59" s="395"/>
    </row>
    <row r="60" spans="1:15" ht="8.1" customHeight="1">
      <c r="A60" s="745"/>
      <c r="B60" s="782"/>
      <c r="C60" s="825"/>
      <c r="D60" s="392">
        <v>2024</v>
      </c>
      <c r="E60" s="957"/>
      <c r="F60" s="957"/>
      <c r="G60" s="977"/>
      <c r="H60" s="957"/>
      <c r="I60" s="942"/>
      <c r="J60" s="395"/>
      <c r="K60" s="942"/>
      <c r="L60" s="942"/>
      <c r="M60" s="985"/>
      <c r="N60" s="980"/>
    </row>
    <row r="61" spans="1:15">
      <c r="A61" s="745"/>
      <c r="B61" s="782" t="s">
        <v>12</v>
      </c>
      <c r="C61" s="825"/>
      <c r="D61" s="392">
        <v>2022</v>
      </c>
      <c r="E61" s="957">
        <f>SUM(G61:K61)</f>
        <v>6090925</v>
      </c>
      <c r="F61" s="957"/>
      <c r="G61" s="977">
        <v>3914275</v>
      </c>
      <c r="H61" s="957"/>
      <c r="I61" s="942">
        <v>383920</v>
      </c>
      <c r="J61" s="395"/>
      <c r="K61" s="942">
        <v>1792730</v>
      </c>
      <c r="L61" s="942"/>
      <c r="M61" s="979">
        <v>0.86392423017460251</v>
      </c>
      <c r="N61" s="913"/>
    </row>
    <row r="62" spans="1:15">
      <c r="A62" s="745"/>
      <c r="B62" s="782"/>
      <c r="C62" s="825"/>
      <c r="D62" s="392">
        <v>2023</v>
      </c>
      <c r="E62" s="957">
        <f>SUM(G62:K62)</f>
        <v>3482714</v>
      </c>
      <c r="F62" s="957"/>
      <c r="G62" s="977">
        <v>3482714</v>
      </c>
      <c r="H62" s="957"/>
      <c r="I62" s="981" t="s">
        <v>45</v>
      </c>
      <c r="J62" s="395"/>
      <c r="K62" s="981" t="s">
        <v>45</v>
      </c>
      <c r="L62" s="981"/>
      <c r="M62" s="982">
        <v>0.48305948929913867</v>
      </c>
      <c r="N62" s="913"/>
    </row>
    <row r="63" spans="1:15">
      <c r="A63" s="745"/>
      <c r="B63" s="782"/>
      <c r="C63" s="825"/>
      <c r="D63" s="392">
        <v>2024</v>
      </c>
      <c r="E63" s="983">
        <f>SUM(G63:K63)</f>
        <v>6062073</v>
      </c>
      <c r="F63" s="540"/>
      <c r="G63" s="943">
        <v>3534708</v>
      </c>
      <c r="H63" s="540"/>
      <c r="I63" s="984">
        <v>392118</v>
      </c>
      <c r="J63" s="540"/>
      <c r="K63" s="984">
        <v>2135247</v>
      </c>
      <c r="L63" s="984"/>
      <c r="M63" s="985">
        <v>0.82334917896967152</v>
      </c>
      <c r="N63" s="913"/>
    </row>
    <row r="64" spans="1:15" ht="8.1" customHeight="1">
      <c r="A64" s="745"/>
      <c r="B64" s="782"/>
      <c r="C64" s="825"/>
      <c r="D64" s="392"/>
      <c r="E64" s="957"/>
      <c r="F64" s="957"/>
      <c r="G64" s="977"/>
      <c r="H64" s="957"/>
      <c r="I64" s="942"/>
      <c r="J64" s="395"/>
      <c r="K64" s="942"/>
      <c r="L64" s="942"/>
      <c r="M64" s="985"/>
      <c r="N64" s="913"/>
    </row>
    <row r="65" spans="1:15">
      <c r="A65" s="745"/>
      <c r="B65" s="782" t="s">
        <v>13</v>
      </c>
      <c r="C65" s="825"/>
      <c r="D65" s="392">
        <v>2022</v>
      </c>
      <c r="E65" s="957">
        <f>SUM(G65:K65)</f>
        <v>1934650</v>
      </c>
      <c r="F65" s="957"/>
      <c r="G65" s="977">
        <v>926157</v>
      </c>
      <c r="H65" s="957"/>
      <c r="I65" s="942">
        <v>136510</v>
      </c>
      <c r="J65" s="395"/>
      <c r="K65" s="942">
        <v>871983</v>
      </c>
      <c r="L65" s="942"/>
      <c r="M65" s="985">
        <v>1.6304146300353954</v>
      </c>
      <c r="N65" s="980"/>
    </row>
    <row r="66" spans="1:15">
      <c r="A66" s="745"/>
      <c r="B66" s="782"/>
      <c r="C66" s="825"/>
      <c r="D66" s="392">
        <v>2023</v>
      </c>
      <c r="E66" s="957">
        <f>SUM(G66:K66)</f>
        <v>2008409</v>
      </c>
      <c r="F66" s="957"/>
      <c r="G66" s="977">
        <v>948035</v>
      </c>
      <c r="H66" s="957"/>
      <c r="I66" s="942">
        <v>137519</v>
      </c>
      <c r="J66" s="395"/>
      <c r="K66" s="942">
        <v>922855</v>
      </c>
      <c r="L66" s="942"/>
      <c r="M66" s="982">
        <v>1.6598421487603308</v>
      </c>
      <c r="N66" s="980"/>
    </row>
    <row r="67" spans="1:15">
      <c r="A67" s="745"/>
      <c r="B67" s="782"/>
      <c r="C67" s="825"/>
      <c r="D67" s="392">
        <v>2024</v>
      </c>
      <c r="E67" s="983">
        <f>SUM(G67:K67)</f>
        <v>2468262</v>
      </c>
      <c r="F67" s="540"/>
      <c r="G67" s="943">
        <v>967441</v>
      </c>
      <c r="H67" s="540"/>
      <c r="I67" s="984">
        <v>138504</v>
      </c>
      <c r="J67" s="540"/>
      <c r="K67" s="984">
        <v>1362317</v>
      </c>
      <c r="L67" s="984"/>
      <c r="M67" s="985">
        <v>2.0042728380024362</v>
      </c>
      <c r="N67" s="980"/>
      <c r="O67" s="395"/>
    </row>
    <row r="68" spans="1:15" ht="8.1" customHeight="1">
      <c r="A68" s="745"/>
      <c r="B68" s="782"/>
      <c r="C68" s="825"/>
      <c r="D68" s="392"/>
      <c r="E68" s="957"/>
      <c r="F68" s="957"/>
      <c r="G68" s="977"/>
      <c r="H68" s="957"/>
      <c r="I68" s="942"/>
      <c r="J68" s="395"/>
      <c r="K68" s="942"/>
      <c r="L68" s="942"/>
      <c r="M68" s="985"/>
      <c r="N68" s="980"/>
    </row>
    <row r="69" spans="1:15">
      <c r="A69" s="745"/>
      <c r="B69" s="782" t="s">
        <v>58</v>
      </c>
      <c r="C69" s="825"/>
      <c r="D69" s="392">
        <v>2022</v>
      </c>
      <c r="E69" s="957">
        <f>SUM(G69:K69)</f>
        <v>827005</v>
      </c>
      <c r="F69" s="957"/>
      <c r="G69" s="977">
        <v>792480</v>
      </c>
      <c r="H69" s="957"/>
      <c r="I69" s="942">
        <v>34525</v>
      </c>
      <c r="J69" s="395"/>
      <c r="K69" s="942" t="s">
        <v>45</v>
      </c>
      <c r="L69" s="942"/>
      <c r="M69" s="979">
        <v>0.4216831531715276</v>
      </c>
      <c r="N69" s="913"/>
    </row>
    <row r="70" spans="1:15">
      <c r="A70" s="745"/>
      <c r="B70" s="782"/>
      <c r="C70" s="825"/>
      <c r="D70" s="392">
        <v>2023</v>
      </c>
      <c r="E70" s="957">
        <f>SUM(G70:K70)</f>
        <v>862584</v>
      </c>
      <c r="F70" s="957"/>
      <c r="G70" s="977">
        <v>827639</v>
      </c>
      <c r="H70" s="957"/>
      <c r="I70" s="942">
        <v>34945</v>
      </c>
      <c r="J70" s="395"/>
      <c r="K70" s="981" t="s">
        <v>45</v>
      </c>
      <c r="L70" s="981"/>
      <c r="M70" s="979">
        <v>0.43006631101361115</v>
      </c>
      <c r="N70" s="913"/>
    </row>
    <row r="71" spans="1:15">
      <c r="A71" s="745"/>
      <c r="B71" s="782"/>
      <c r="C71" s="825"/>
      <c r="D71" s="392">
        <v>2024</v>
      </c>
      <c r="E71" s="983">
        <f>SUM(G71:K71)</f>
        <v>895401</v>
      </c>
      <c r="F71" s="540"/>
      <c r="G71" s="943">
        <v>860456</v>
      </c>
      <c r="H71" s="540"/>
      <c r="I71" s="984">
        <v>34945</v>
      </c>
      <c r="J71" s="540"/>
      <c r="K71" s="981" t="s">
        <v>45</v>
      </c>
      <c r="L71" s="981"/>
      <c r="M71" s="985">
        <v>0.43308391777509064</v>
      </c>
      <c r="N71" s="913"/>
    </row>
    <row r="72" spans="1:15" ht="8.1" customHeight="1">
      <c r="A72" s="745"/>
      <c r="B72" s="782"/>
      <c r="C72" s="825"/>
      <c r="D72" s="392"/>
      <c r="E72" s="957"/>
      <c r="F72" s="957"/>
      <c r="G72" s="977"/>
      <c r="H72" s="957"/>
      <c r="I72" s="942"/>
      <c r="J72" s="395"/>
      <c r="K72" s="942"/>
      <c r="L72" s="942"/>
      <c r="M72" s="985"/>
      <c r="N72" s="913"/>
    </row>
    <row r="73" spans="1:15">
      <c r="A73" s="745"/>
      <c r="B73" s="782" t="s">
        <v>56</v>
      </c>
      <c r="C73" s="825"/>
      <c r="D73" s="392">
        <v>2022</v>
      </c>
      <c r="E73" s="957">
        <f>SUM(G73:K73)</f>
        <v>137415</v>
      </c>
      <c r="F73" s="957"/>
      <c r="G73" s="977">
        <v>137415</v>
      </c>
      <c r="H73" s="957"/>
      <c r="I73" s="942" t="s">
        <v>45</v>
      </c>
      <c r="J73" s="395"/>
      <c r="K73" s="942" t="s">
        <v>45</v>
      </c>
      <c r="L73" s="942"/>
      <c r="M73" s="979">
        <v>1.4181114551083589</v>
      </c>
      <c r="N73" s="980"/>
    </row>
    <row r="74" spans="1:15">
      <c r="A74" s="745"/>
      <c r="B74" s="782"/>
      <c r="C74" s="825"/>
      <c r="D74" s="392">
        <v>2023</v>
      </c>
      <c r="E74" s="957">
        <f>SUM(G74:K74)</f>
        <v>147907</v>
      </c>
      <c r="F74" s="957"/>
      <c r="G74" s="977">
        <v>147907</v>
      </c>
      <c r="H74" s="957"/>
      <c r="I74" s="981" t="s">
        <v>45</v>
      </c>
      <c r="J74" s="395"/>
      <c r="K74" s="981" t="s">
        <v>45</v>
      </c>
      <c r="L74" s="981"/>
      <c r="M74" s="982">
        <v>1.494010101010101</v>
      </c>
      <c r="N74" s="980"/>
    </row>
    <row r="75" spans="1:15">
      <c r="A75" s="745"/>
      <c r="B75" s="782"/>
      <c r="C75" s="825"/>
      <c r="D75" s="392">
        <v>2024</v>
      </c>
      <c r="E75" s="983">
        <f>SUM(G75:K75)</f>
        <v>176645</v>
      </c>
      <c r="F75" s="540"/>
      <c r="G75" s="943">
        <v>148925</v>
      </c>
      <c r="H75" s="540"/>
      <c r="I75" s="981" t="s">
        <v>45</v>
      </c>
      <c r="J75" s="540"/>
      <c r="K75" s="984">
        <v>27720</v>
      </c>
      <c r="L75" s="984"/>
      <c r="M75" s="985">
        <v>1.7524305555555557</v>
      </c>
      <c r="N75" s="980"/>
    </row>
    <row r="76" spans="1:15" ht="8.1" customHeight="1">
      <c r="A76" s="745"/>
      <c r="B76" s="782"/>
      <c r="C76" s="825"/>
      <c r="D76" s="392"/>
      <c r="E76" s="957"/>
      <c r="F76" s="957"/>
      <c r="G76" s="977"/>
      <c r="H76" s="957"/>
      <c r="I76" s="942"/>
      <c r="J76" s="395"/>
      <c r="K76" s="942"/>
      <c r="L76" s="942"/>
      <c r="M76" s="985"/>
      <c r="N76" s="980"/>
    </row>
    <row r="77" spans="1:15">
      <c r="A77" s="745"/>
      <c r="B77" s="782" t="s">
        <v>59</v>
      </c>
      <c r="C77" s="825"/>
      <c r="D77" s="392">
        <v>2022</v>
      </c>
      <c r="E77" s="957">
        <f>SUM(G77:K77)</f>
        <v>45172</v>
      </c>
      <c r="F77" s="957"/>
      <c r="G77" s="977">
        <v>45172</v>
      </c>
      <c r="H77" s="957"/>
      <c r="I77" s="942" t="s">
        <v>45</v>
      </c>
      <c r="J77" s="395"/>
      <c r="K77" s="942" t="s">
        <v>45</v>
      </c>
      <c r="L77" s="942"/>
      <c r="M77" s="987">
        <v>0.38608547008547006</v>
      </c>
      <c r="N77" s="745"/>
    </row>
    <row r="78" spans="1:15">
      <c r="A78" s="745"/>
      <c r="B78" s="782"/>
      <c r="C78" s="825"/>
      <c r="D78" s="392">
        <v>2023</v>
      </c>
      <c r="E78" s="957">
        <f>SUM(G78:K78)</f>
        <v>62122</v>
      </c>
      <c r="F78" s="540"/>
      <c r="G78" s="943">
        <v>62122</v>
      </c>
      <c r="H78" s="540"/>
      <c r="I78" s="988" t="s">
        <v>45</v>
      </c>
      <c r="J78" s="989"/>
      <c r="K78" s="988" t="s">
        <v>45</v>
      </c>
      <c r="L78" s="988"/>
      <c r="M78" s="987">
        <v>0.52291245791245788</v>
      </c>
      <c r="N78" s="745"/>
    </row>
    <row r="79" spans="1:15">
      <c r="A79" s="745"/>
      <c r="B79" s="782"/>
      <c r="C79" s="825"/>
      <c r="D79" s="392">
        <v>2024</v>
      </c>
      <c r="E79" s="990">
        <v>81558</v>
      </c>
      <c r="F79" s="540"/>
      <c r="G79" s="943">
        <v>81558</v>
      </c>
      <c r="H79" s="540"/>
      <c r="I79" s="988" t="s">
        <v>45</v>
      </c>
      <c r="J79" s="540"/>
      <c r="K79" s="988" t="s">
        <v>45</v>
      </c>
      <c r="L79" s="988"/>
      <c r="M79" s="973">
        <v>0.67795511221945148</v>
      </c>
      <c r="N79" s="745"/>
    </row>
    <row r="80" spans="1:15" ht="6" customHeight="1" thickBot="1">
      <c r="A80" s="762"/>
      <c r="B80" s="788"/>
      <c r="C80" s="762"/>
      <c r="D80" s="762"/>
      <c r="E80" s="991"/>
      <c r="F80" s="762"/>
      <c r="G80" s="765"/>
      <c r="H80" s="762"/>
      <c r="I80" s="992" t="s">
        <v>45</v>
      </c>
      <c r="J80" s="992"/>
      <c r="K80" s="992"/>
      <c r="L80" s="992"/>
      <c r="M80" s="992"/>
      <c r="N80" s="765"/>
    </row>
    <row r="81" spans="1:14" ht="15" customHeight="1">
      <c r="B81" s="790"/>
      <c r="C81" s="790"/>
      <c r="D81" s="790"/>
      <c r="E81" s="790"/>
      <c r="F81" s="790"/>
      <c r="G81" s="789" t="s">
        <v>50</v>
      </c>
      <c r="H81" s="789"/>
      <c r="I81" s="789"/>
      <c r="J81" s="789"/>
      <c r="K81" s="789"/>
      <c r="L81" s="789"/>
      <c r="M81" s="789"/>
      <c r="N81" s="789"/>
    </row>
    <row r="82" spans="1:14" ht="11.25" customHeight="1">
      <c r="B82" s="790"/>
      <c r="C82" s="790"/>
      <c r="D82" s="790"/>
      <c r="E82" s="790"/>
      <c r="F82" s="790"/>
      <c r="G82" s="993" t="s">
        <v>51</v>
      </c>
      <c r="H82" s="993"/>
      <c r="I82" s="993"/>
      <c r="J82" s="993"/>
      <c r="K82" s="993"/>
      <c r="L82" s="993"/>
      <c r="M82" s="993"/>
      <c r="N82" s="993"/>
    </row>
    <row r="83" spans="1:14">
      <c r="B83" s="994"/>
      <c r="C83" s="994"/>
      <c r="D83" s="994"/>
      <c r="E83" s="994"/>
      <c r="F83" s="994"/>
      <c r="G83" s="994"/>
      <c r="H83" s="994"/>
      <c r="I83" s="994"/>
      <c r="J83" s="994"/>
      <c r="K83" s="994"/>
      <c r="L83" s="994"/>
      <c r="M83" s="994"/>
      <c r="N83" s="994"/>
    </row>
    <row r="84" spans="1:14">
      <c r="A84" s="923"/>
      <c r="B84" s="794" t="s">
        <v>497</v>
      </c>
      <c r="C84" s="923"/>
      <c r="D84" s="923"/>
      <c r="E84" s="923"/>
      <c r="F84" s="923"/>
      <c r="G84" s="923"/>
      <c r="H84" s="923"/>
      <c r="I84" s="923"/>
      <c r="J84" s="923"/>
      <c r="K84" s="923"/>
      <c r="L84" s="923"/>
      <c r="M84" s="923"/>
      <c r="N84" s="923"/>
    </row>
    <row r="85" spans="1:14" ht="17.25" customHeight="1">
      <c r="A85" s="923" t="s">
        <v>260</v>
      </c>
      <c r="B85" s="923" t="s">
        <v>267</v>
      </c>
      <c r="C85" s="923"/>
      <c r="D85" s="923"/>
      <c r="E85" s="923"/>
      <c r="F85" s="923"/>
      <c r="G85" s="923"/>
      <c r="H85" s="923"/>
      <c r="I85" s="923"/>
      <c r="J85" s="923"/>
      <c r="K85" s="923"/>
      <c r="L85" s="923"/>
      <c r="M85" s="923"/>
      <c r="N85" s="923"/>
    </row>
    <row r="86" spans="1:14" ht="14.25" customHeight="1">
      <c r="A86" s="923" t="s">
        <v>266</v>
      </c>
      <c r="B86" s="995" t="s">
        <v>269</v>
      </c>
      <c r="C86" s="996"/>
      <c r="D86" s="996"/>
      <c r="E86" s="996"/>
      <c r="F86" s="996"/>
      <c r="G86" s="996"/>
      <c r="H86" s="996"/>
      <c r="I86" s="996"/>
      <c r="J86" s="923"/>
      <c r="K86" s="923"/>
      <c r="L86" s="923"/>
      <c r="M86" s="923"/>
      <c r="N86" s="923"/>
    </row>
    <row r="87" spans="1:14" ht="12" customHeight="1">
      <c r="A87" s="994"/>
      <c r="B87" s="994" t="s">
        <v>268</v>
      </c>
      <c r="C87" s="790"/>
      <c r="D87" s="790"/>
      <c r="E87" s="790"/>
      <c r="F87" s="790"/>
      <c r="G87" s="790"/>
      <c r="H87" s="790"/>
      <c r="I87" s="790"/>
      <c r="J87" s="790"/>
      <c r="K87" s="790"/>
      <c r="L87" s="790"/>
      <c r="M87" s="790"/>
      <c r="N87" s="790"/>
    </row>
    <row r="88" spans="1:14" ht="12" customHeight="1">
      <c r="A88" s="994" t="s">
        <v>261</v>
      </c>
      <c r="B88" s="953" t="s">
        <v>498</v>
      </c>
      <c r="C88" s="953"/>
      <c r="D88" s="953"/>
      <c r="E88" s="953"/>
      <c r="F88" s="953"/>
      <c r="G88" s="953"/>
      <c r="H88" s="953"/>
      <c r="I88" s="953"/>
      <c r="J88" s="790"/>
      <c r="K88" s="790"/>
      <c r="L88" s="790"/>
      <c r="M88" s="790"/>
      <c r="N88" s="790"/>
    </row>
    <row r="89" spans="1:14" ht="12" customHeight="1">
      <c r="A89" s="994"/>
    </row>
    <row r="90" spans="1:14" ht="10.5" customHeight="1">
      <c r="A90" s="729"/>
    </row>
    <row r="91" spans="1:14" ht="12" customHeight="1">
      <c r="A91" s="727"/>
    </row>
    <row r="92" spans="1:14" ht="10.5" customHeight="1">
      <c r="A92" s="729"/>
    </row>
  </sheetData>
  <mergeCells count="2">
    <mergeCell ref="G81:N81"/>
    <mergeCell ref="G82:N82"/>
  </mergeCells>
  <printOptions horizontalCentered="1"/>
  <pageMargins left="0.55118110236220474" right="0.55118110236220474" top="0.39370078740157483" bottom="0.39370078740157483" header="0.39370078740157483" footer="0.39370078740157483"/>
  <pageSetup paperSize="9" scale="59" orientation="portrait" r:id="rId1"/>
  <headerFooter scaleWithDoc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9441B-FB6F-4CD8-8596-02121240F257}">
  <sheetPr codeName="Sheet9">
    <tabColor rgb="FF92D050"/>
  </sheetPr>
  <dimension ref="A1:K60"/>
  <sheetViews>
    <sheetView showGridLines="0" view="pageBreakPreview" zoomScaleNormal="100" zoomScaleSheetLayoutView="100" workbookViewId="0">
      <selection activeCell="G16" sqref="G16"/>
    </sheetView>
  </sheetViews>
  <sheetFormatPr defaultColWidth="7.140625" defaultRowHeight="15"/>
  <cols>
    <col min="1" max="1" width="0.85546875" style="378" customWidth="1"/>
    <col min="2" max="2" width="12.85546875" style="378" customWidth="1"/>
    <col min="3" max="3" width="25.7109375" style="378" customWidth="1"/>
    <col min="4" max="4" width="15.85546875" style="997" customWidth="1"/>
    <col min="5" max="5" width="4.140625" style="997" customWidth="1"/>
    <col min="6" max="6" width="15.85546875" style="997" customWidth="1"/>
    <col min="7" max="7" width="4.140625" style="997" customWidth="1"/>
    <col min="8" max="8" width="15.85546875" style="997" customWidth="1"/>
    <col min="9" max="9" width="1.7109375" style="378" customWidth="1"/>
    <col min="10" max="10" width="7.5703125" style="378" customWidth="1"/>
    <col min="11" max="11" width="10" style="378" customWidth="1"/>
    <col min="12" max="245" width="7.140625" style="378"/>
    <col min="246" max="246" width="0.85546875" style="378" customWidth="1"/>
    <col min="247" max="247" width="16.85546875" style="378" customWidth="1"/>
    <col min="248" max="248" width="0.85546875" style="378" customWidth="1"/>
    <col min="249" max="249" width="1" style="378" customWidth="1"/>
    <col min="250" max="250" width="10.140625" style="378" customWidth="1"/>
    <col min="251" max="251" width="9.28515625" style="378" customWidth="1"/>
    <col min="252" max="252" width="8.7109375" style="378" customWidth="1"/>
    <col min="253" max="253" width="1.7109375" style="378" customWidth="1"/>
    <col min="254" max="254" width="7.28515625" style="378" customWidth="1"/>
    <col min="255" max="255" width="9.28515625" style="378" customWidth="1"/>
    <col min="256" max="256" width="8.7109375" style="378" customWidth="1"/>
    <col min="257" max="257" width="1.7109375" style="378" customWidth="1"/>
    <col min="258" max="258" width="8.7109375" style="378" customWidth="1"/>
    <col min="259" max="259" width="9.28515625" style="378" customWidth="1"/>
    <col min="260" max="260" width="8.42578125" style="378" customWidth="1"/>
    <col min="261" max="261" width="1.42578125" style="378" customWidth="1"/>
    <col min="262" max="262" width="0.5703125" style="378" customWidth="1"/>
    <col min="263" max="263" width="5.7109375" style="378" customWidth="1"/>
    <col min="264" max="264" width="16" style="378" customWidth="1"/>
    <col min="265" max="265" width="8.5703125" style="378" customWidth="1"/>
    <col min="266" max="266" width="7.5703125" style="378" customWidth="1"/>
    <col min="267" max="501" width="7.140625" style="378"/>
    <col min="502" max="502" width="0.85546875" style="378" customWidth="1"/>
    <col min="503" max="503" width="16.85546875" style="378" customWidth="1"/>
    <col min="504" max="504" width="0.85546875" style="378" customWidth="1"/>
    <col min="505" max="505" width="1" style="378" customWidth="1"/>
    <col min="506" max="506" width="10.140625" style="378" customWidth="1"/>
    <col min="507" max="507" width="9.28515625" style="378" customWidth="1"/>
    <col min="508" max="508" width="8.7109375" style="378" customWidth="1"/>
    <col min="509" max="509" width="1.7109375" style="378" customWidth="1"/>
    <col min="510" max="510" width="7.28515625" style="378" customWidth="1"/>
    <col min="511" max="511" width="9.28515625" style="378" customWidth="1"/>
    <col min="512" max="512" width="8.7109375" style="378" customWidth="1"/>
    <col min="513" max="513" width="1.7109375" style="378" customWidth="1"/>
    <col min="514" max="514" width="8.7109375" style="378" customWidth="1"/>
    <col min="515" max="515" width="9.28515625" style="378" customWidth="1"/>
    <col min="516" max="516" width="8.42578125" style="378" customWidth="1"/>
    <col min="517" max="517" width="1.42578125" style="378" customWidth="1"/>
    <col min="518" max="518" width="0.5703125" style="378" customWidth="1"/>
    <col min="519" max="519" width="5.7109375" style="378" customWidth="1"/>
    <col min="520" max="520" width="16" style="378" customWidth="1"/>
    <col min="521" max="521" width="8.5703125" style="378" customWidth="1"/>
    <col min="522" max="522" width="7.5703125" style="378" customWidth="1"/>
    <col min="523" max="757" width="7.140625" style="378"/>
    <col min="758" max="758" width="0.85546875" style="378" customWidth="1"/>
    <col min="759" max="759" width="16.85546875" style="378" customWidth="1"/>
    <col min="760" max="760" width="0.85546875" style="378" customWidth="1"/>
    <col min="761" max="761" width="1" style="378" customWidth="1"/>
    <col min="762" max="762" width="10.140625" style="378" customWidth="1"/>
    <col min="763" max="763" width="9.28515625" style="378" customWidth="1"/>
    <col min="764" max="764" width="8.7109375" style="378" customWidth="1"/>
    <col min="765" max="765" width="1.7109375" style="378" customWidth="1"/>
    <col min="766" max="766" width="7.28515625" style="378" customWidth="1"/>
    <col min="767" max="767" width="9.28515625" style="378" customWidth="1"/>
    <col min="768" max="768" width="8.7109375" style="378" customWidth="1"/>
    <col min="769" max="769" width="1.7109375" style="378" customWidth="1"/>
    <col min="770" max="770" width="8.7109375" style="378" customWidth="1"/>
    <col min="771" max="771" width="9.28515625" style="378" customWidth="1"/>
    <col min="772" max="772" width="8.42578125" style="378" customWidth="1"/>
    <col min="773" max="773" width="1.42578125" style="378" customWidth="1"/>
    <col min="774" max="774" width="0.5703125" style="378" customWidth="1"/>
    <col min="775" max="775" width="5.7109375" style="378" customWidth="1"/>
    <col min="776" max="776" width="16" style="378" customWidth="1"/>
    <col min="777" max="777" width="8.5703125" style="378" customWidth="1"/>
    <col min="778" max="778" width="7.5703125" style="378" customWidth="1"/>
    <col min="779" max="1013" width="7.140625" style="378"/>
    <col min="1014" max="1014" width="0.85546875" style="378" customWidth="1"/>
    <col min="1015" max="1015" width="16.85546875" style="378" customWidth="1"/>
    <col min="1016" max="1016" width="0.85546875" style="378" customWidth="1"/>
    <col min="1017" max="1017" width="1" style="378" customWidth="1"/>
    <col min="1018" max="1018" width="10.140625" style="378" customWidth="1"/>
    <col min="1019" max="1019" width="9.28515625" style="378" customWidth="1"/>
    <col min="1020" max="1020" width="8.7109375" style="378" customWidth="1"/>
    <col min="1021" max="1021" width="1.7109375" style="378" customWidth="1"/>
    <col min="1022" max="1022" width="7.28515625" style="378" customWidth="1"/>
    <col min="1023" max="1023" width="9.28515625" style="378" customWidth="1"/>
    <col min="1024" max="1024" width="8.7109375" style="378" customWidth="1"/>
    <col min="1025" max="1025" width="1.7109375" style="378" customWidth="1"/>
    <col min="1026" max="1026" width="8.7109375" style="378" customWidth="1"/>
    <col min="1027" max="1027" width="9.28515625" style="378" customWidth="1"/>
    <col min="1028" max="1028" width="8.42578125" style="378" customWidth="1"/>
    <col min="1029" max="1029" width="1.42578125" style="378" customWidth="1"/>
    <col min="1030" max="1030" width="0.5703125" style="378" customWidth="1"/>
    <col min="1031" max="1031" width="5.7109375" style="378" customWidth="1"/>
    <col min="1032" max="1032" width="16" style="378" customWidth="1"/>
    <col min="1033" max="1033" width="8.5703125" style="378" customWidth="1"/>
    <col min="1034" max="1034" width="7.5703125" style="378" customWidth="1"/>
    <col min="1035" max="1269" width="7.140625" style="378"/>
    <col min="1270" max="1270" width="0.85546875" style="378" customWidth="1"/>
    <col min="1271" max="1271" width="16.85546875" style="378" customWidth="1"/>
    <col min="1272" max="1272" width="0.85546875" style="378" customWidth="1"/>
    <col min="1273" max="1273" width="1" style="378" customWidth="1"/>
    <col min="1274" max="1274" width="10.140625" style="378" customWidth="1"/>
    <col min="1275" max="1275" width="9.28515625" style="378" customWidth="1"/>
    <col min="1276" max="1276" width="8.7109375" style="378" customWidth="1"/>
    <col min="1277" max="1277" width="1.7109375" style="378" customWidth="1"/>
    <col min="1278" max="1278" width="7.28515625" style="378" customWidth="1"/>
    <col min="1279" max="1279" width="9.28515625" style="378" customWidth="1"/>
    <col min="1280" max="1280" width="8.7109375" style="378" customWidth="1"/>
    <col min="1281" max="1281" width="1.7109375" style="378" customWidth="1"/>
    <col min="1282" max="1282" width="8.7109375" style="378" customWidth="1"/>
    <col min="1283" max="1283" width="9.28515625" style="378" customWidth="1"/>
    <col min="1284" max="1284" width="8.42578125" style="378" customWidth="1"/>
    <col min="1285" max="1285" width="1.42578125" style="378" customWidth="1"/>
    <col min="1286" max="1286" width="0.5703125" style="378" customWidth="1"/>
    <col min="1287" max="1287" width="5.7109375" style="378" customWidth="1"/>
    <col min="1288" max="1288" width="16" style="378" customWidth="1"/>
    <col min="1289" max="1289" width="8.5703125" style="378" customWidth="1"/>
    <col min="1290" max="1290" width="7.5703125" style="378" customWidth="1"/>
    <col min="1291" max="1525" width="7.140625" style="378"/>
    <col min="1526" max="1526" width="0.85546875" style="378" customWidth="1"/>
    <col min="1527" max="1527" width="16.85546875" style="378" customWidth="1"/>
    <col min="1528" max="1528" width="0.85546875" style="378" customWidth="1"/>
    <col min="1529" max="1529" width="1" style="378" customWidth="1"/>
    <col min="1530" max="1530" width="10.140625" style="378" customWidth="1"/>
    <col min="1531" max="1531" width="9.28515625" style="378" customWidth="1"/>
    <col min="1532" max="1532" width="8.7109375" style="378" customWidth="1"/>
    <col min="1533" max="1533" width="1.7109375" style="378" customWidth="1"/>
    <col min="1534" max="1534" width="7.28515625" style="378" customWidth="1"/>
    <col min="1535" max="1535" width="9.28515625" style="378" customWidth="1"/>
    <col min="1536" max="1536" width="8.7109375" style="378" customWidth="1"/>
    <col min="1537" max="1537" width="1.7109375" style="378" customWidth="1"/>
    <col min="1538" max="1538" width="8.7109375" style="378" customWidth="1"/>
    <col min="1539" max="1539" width="9.28515625" style="378" customWidth="1"/>
    <col min="1540" max="1540" width="8.42578125" style="378" customWidth="1"/>
    <col min="1541" max="1541" width="1.42578125" style="378" customWidth="1"/>
    <col min="1542" max="1542" width="0.5703125" style="378" customWidth="1"/>
    <col min="1543" max="1543" width="5.7109375" style="378" customWidth="1"/>
    <col min="1544" max="1544" width="16" style="378" customWidth="1"/>
    <col min="1545" max="1545" width="8.5703125" style="378" customWidth="1"/>
    <col min="1546" max="1546" width="7.5703125" style="378" customWidth="1"/>
    <col min="1547" max="1781" width="7.140625" style="378"/>
    <col min="1782" max="1782" width="0.85546875" style="378" customWidth="1"/>
    <col min="1783" max="1783" width="16.85546875" style="378" customWidth="1"/>
    <col min="1784" max="1784" width="0.85546875" style="378" customWidth="1"/>
    <col min="1785" max="1785" width="1" style="378" customWidth="1"/>
    <col min="1786" max="1786" width="10.140625" style="378" customWidth="1"/>
    <col min="1787" max="1787" width="9.28515625" style="378" customWidth="1"/>
    <col min="1788" max="1788" width="8.7109375" style="378" customWidth="1"/>
    <col min="1789" max="1789" width="1.7109375" style="378" customWidth="1"/>
    <col min="1790" max="1790" width="7.28515625" style="378" customWidth="1"/>
    <col min="1791" max="1791" width="9.28515625" style="378" customWidth="1"/>
    <col min="1792" max="1792" width="8.7109375" style="378" customWidth="1"/>
    <col min="1793" max="1793" width="1.7109375" style="378" customWidth="1"/>
    <col min="1794" max="1794" width="8.7109375" style="378" customWidth="1"/>
    <col min="1795" max="1795" width="9.28515625" style="378" customWidth="1"/>
    <col min="1796" max="1796" width="8.42578125" style="378" customWidth="1"/>
    <col min="1797" max="1797" width="1.42578125" style="378" customWidth="1"/>
    <col min="1798" max="1798" width="0.5703125" style="378" customWidth="1"/>
    <col min="1799" max="1799" width="5.7109375" style="378" customWidth="1"/>
    <col min="1800" max="1800" width="16" style="378" customWidth="1"/>
    <col min="1801" max="1801" width="8.5703125" style="378" customWidth="1"/>
    <col min="1802" max="1802" width="7.5703125" style="378" customWidth="1"/>
    <col min="1803" max="2037" width="7.140625" style="378"/>
    <col min="2038" max="2038" width="0.85546875" style="378" customWidth="1"/>
    <col min="2039" max="2039" width="16.85546875" style="378" customWidth="1"/>
    <col min="2040" max="2040" width="0.85546875" style="378" customWidth="1"/>
    <col min="2041" max="2041" width="1" style="378" customWidth="1"/>
    <col min="2042" max="2042" width="10.140625" style="378" customWidth="1"/>
    <col min="2043" max="2043" width="9.28515625" style="378" customWidth="1"/>
    <col min="2044" max="2044" width="8.7109375" style="378" customWidth="1"/>
    <col min="2045" max="2045" width="1.7109375" style="378" customWidth="1"/>
    <col min="2046" max="2046" width="7.28515625" style="378" customWidth="1"/>
    <col min="2047" max="2047" width="9.28515625" style="378" customWidth="1"/>
    <col min="2048" max="2048" width="8.7109375" style="378" customWidth="1"/>
    <col min="2049" max="2049" width="1.7109375" style="378" customWidth="1"/>
    <col min="2050" max="2050" width="8.7109375" style="378" customWidth="1"/>
    <col min="2051" max="2051" width="9.28515625" style="378" customWidth="1"/>
    <col min="2052" max="2052" width="8.42578125" style="378" customWidth="1"/>
    <col min="2053" max="2053" width="1.42578125" style="378" customWidth="1"/>
    <col min="2054" max="2054" width="0.5703125" style="378" customWidth="1"/>
    <col min="2055" max="2055" width="5.7109375" style="378" customWidth="1"/>
    <col min="2056" max="2056" width="16" style="378" customWidth="1"/>
    <col min="2057" max="2057" width="8.5703125" style="378" customWidth="1"/>
    <col min="2058" max="2058" width="7.5703125" style="378" customWidth="1"/>
    <col min="2059" max="2293" width="7.140625" style="378"/>
    <col min="2294" max="2294" width="0.85546875" style="378" customWidth="1"/>
    <col min="2295" max="2295" width="16.85546875" style="378" customWidth="1"/>
    <col min="2296" max="2296" width="0.85546875" style="378" customWidth="1"/>
    <col min="2297" max="2297" width="1" style="378" customWidth="1"/>
    <col min="2298" max="2298" width="10.140625" style="378" customWidth="1"/>
    <col min="2299" max="2299" width="9.28515625" style="378" customWidth="1"/>
    <col min="2300" max="2300" width="8.7109375" style="378" customWidth="1"/>
    <col min="2301" max="2301" width="1.7109375" style="378" customWidth="1"/>
    <col min="2302" max="2302" width="7.28515625" style="378" customWidth="1"/>
    <col min="2303" max="2303" width="9.28515625" style="378" customWidth="1"/>
    <col min="2304" max="2304" width="8.7109375" style="378" customWidth="1"/>
    <col min="2305" max="2305" width="1.7109375" style="378" customWidth="1"/>
    <col min="2306" max="2306" width="8.7109375" style="378" customWidth="1"/>
    <col min="2307" max="2307" width="9.28515625" style="378" customWidth="1"/>
    <col min="2308" max="2308" width="8.42578125" style="378" customWidth="1"/>
    <col min="2309" max="2309" width="1.42578125" style="378" customWidth="1"/>
    <col min="2310" max="2310" width="0.5703125" style="378" customWidth="1"/>
    <col min="2311" max="2311" width="5.7109375" style="378" customWidth="1"/>
    <col min="2312" max="2312" width="16" style="378" customWidth="1"/>
    <col min="2313" max="2313" width="8.5703125" style="378" customWidth="1"/>
    <col min="2314" max="2314" width="7.5703125" style="378" customWidth="1"/>
    <col min="2315" max="2549" width="7.140625" style="378"/>
    <col min="2550" max="2550" width="0.85546875" style="378" customWidth="1"/>
    <col min="2551" max="2551" width="16.85546875" style="378" customWidth="1"/>
    <col min="2552" max="2552" width="0.85546875" style="378" customWidth="1"/>
    <col min="2553" max="2553" width="1" style="378" customWidth="1"/>
    <col min="2554" max="2554" width="10.140625" style="378" customWidth="1"/>
    <col min="2555" max="2555" width="9.28515625" style="378" customWidth="1"/>
    <col min="2556" max="2556" width="8.7109375" style="378" customWidth="1"/>
    <col min="2557" max="2557" width="1.7109375" style="378" customWidth="1"/>
    <col min="2558" max="2558" width="7.28515625" style="378" customWidth="1"/>
    <col min="2559" max="2559" width="9.28515625" style="378" customWidth="1"/>
    <col min="2560" max="2560" width="8.7109375" style="378" customWidth="1"/>
    <col min="2561" max="2561" width="1.7109375" style="378" customWidth="1"/>
    <col min="2562" max="2562" width="8.7109375" style="378" customWidth="1"/>
    <col min="2563" max="2563" width="9.28515625" style="378" customWidth="1"/>
    <col min="2564" max="2564" width="8.42578125" style="378" customWidth="1"/>
    <col min="2565" max="2565" width="1.42578125" style="378" customWidth="1"/>
    <col min="2566" max="2566" width="0.5703125" style="378" customWidth="1"/>
    <col min="2567" max="2567" width="5.7109375" style="378" customWidth="1"/>
    <col min="2568" max="2568" width="16" style="378" customWidth="1"/>
    <col min="2569" max="2569" width="8.5703125" style="378" customWidth="1"/>
    <col min="2570" max="2570" width="7.5703125" style="378" customWidth="1"/>
    <col min="2571" max="2805" width="7.140625" style="378"/>
    <col min="2806" max="2806" width="0.85546875" style="378" customWidth="1"/>
    <col min="2807" max="2807" width="16.85546875" style="378" customWidth="1"/>
    <col min="2808" max="2808" width="0.85546875" style="378" customWidth="1"/>
    <col min="2809" max="2809" width="1" style="378" customWidth="1"/>
    <col min="2810" max="2810" width="10.140625" style="378" customWidth="1"/>
    <col min="2811" max="2811" width="9.28515625" style="378" customWidth="1"/>
    <col min="2812" max="2812" width="8.7109375" style="378" customWidth="1"/>
    <col min="2813" max="2813" width="1.7109375" style="378" customWidth="1"/>
    <col min="2814" max="2814" width="7.28515625" style="378" customWidth="1"/>
    <col min="2815" max="2815" width="9.28515625" style="378" customWidth="1"/>
    <col min="2816" max="2816" width="8.7109375" style="378" customWidth="1"/>
    <col min="2817" max="2817" width="1.7109375" style="378" customWidth="1"/>
    <col min="2818" max="2818" width="8.7109375" style="378" customWidth="1"/>
    <col min="2819" max="2819" width="9.28515625" style="378" customWidth="1"/>
    <col min="2820" max="2820" width="8.42578125" style="378" customWidth="1"/>
    <col min="2821" max="2821" width="1.42578125" style="378" customWidth="1"/>
    <col min="2822" max="2822" width="0.5703125" style="378" customWidth="1"/>
    <col min="2823" max="2823" width="5.7109375" style="378" customWidth="1"/>
    <col min="2824" max="2824" width="16" style="378" customWidth="1"/>
    <col min="2825" max="2825" width="8.5703125" style="378" customWidth="1"/>
    <col min="2826" max="2826" width="7.5703125" style="378" customWidth="1"/>
    <col min="2827" max="3061" width="7.140625" style="378"/>
    <col min="3062" max="3062" width="0.85546875" style="378" customWidth="1"/>
    <col min="3063" max="3063" width="16.85546875" style="378" customWidth="1"/>
    <col min="3064" max="3064" width="0.85546875" style="378" customWidth="1"/>
    <col min="3065" max="3065" width="1" style="378" customWidth="1"/>
    <col min="3066" max="3066" width="10.140625" style="378" customWidth="1"/>
    <col min="3067" max="3067" width="9.28515625" style="378" customWidth="1"/>
    <col min="3068" max="3068" width="8.7109375" style="378" customWidth="1"/>
    <col min="3069" max="3069" width="1.7109375" style="378" customWidth="1"/>
    <col min="3070" max="3070" width="7.28515625" style="378" customWidth="1"/>
    <col min="3071" max="3071" width="9.28515625" style="378" customWidth="1"/>
    <col min="3072" max="3072" width="8.7109375" style="378" customWidth="1"/>
    <col min="3073" max="3073" width="1.7109375" style="378" customWidth="1"/>
    <col min="3074" max="3074" width="8.7109375" style="378" customWidth="1"/>
    <col min="3075" max="3075" width="9.28515625" style="378" customWidth="1"/>
    <col min="3076" max="3076" width="8.42578125" style="378" customWidth="1"/>
    <col min="3077" max="3077" width="1.42578125" style="378" customWidth="1"/>
    <col min="3078" max="3078" width="0.5703125" style="378" customWidth="1"/>
    <col min="3079" max="3079" width="5.7109375" style="378" customWidth="1"/>
    <col min="3080" max="3080" width="16" style="378" customWidth="1"/>
    <col min="3081" max="3081" width="8.5703125" style="378" customWidth="1"/>
    <col min="3082" max="3082" width="7.5703125" style="378" customWidth="1"/>
    <col min="3083" max="3317" width="7.140625" style="378"/>
    <col min="3318" max="3318" width="0.85546875" style="378" customWidth="1"/>
    <col min="3319" max="3319" width="16.85546875" style="378" customWidth="1"/>
    <col min="3320" max="3320" width="0.85546875" style="378" customWidth="1"/>
    <col min="3321" max="3321" width="1" style="378" customWidth="1"/>
    <col min="3322" max="3322" width="10.140625" style="378" customWidth="1"/>
    <col min="3323" max="3323" width="9.28515625" style="378" customWidth="1"/>
    <col min="3324" max="3324" width="8.7109375" style="378" customWidth="1"/>
    <col min="3325" max="3325" width="1.7109375" style="378" customWidth="1"/>
    <col min="3326" max="3326" width="7.28515625" style="378" customWidth="1"/>
    <col min="3327" max="3327" width="9.28515625" style="378" customWidth="1"/>
    <col min="3328" max="3328" width="8.7109375" style="378" customWidth="1"/>
    <col min="3329" max="3329" width="1.7109375" style="378" customWidth="1"/>
    <col min="3330" max="3330" width="8.7109375" style="378" customWidth="1"/>
    <col min="3331" max="3331" width="9.28515625" style="378" customWidth="1"/>
    <col min="3332" max="3332" width="8.42578125" style="378" customWidth="1"/>
    <col min="3333" max="3333" width="1.42578125" style="378" customWidth="1"/>
    <col min="3334" max="3334" width="0.5703125" style="378" customWidth="1"/>
    <col min="3335" max="3335" width="5.7109375" style="378" customWidth="1"/>
    <col min="3336" max="3336" width="16" style="378" customWidth="1"/>
    <col min="3337" max="3337" width="8.5703125" style="378" customWidth="1"/>
    <col min="3338" max="3338" width="7.5703125" style="378" customWidth="1"/>
    <col min="3339" max="3573" width="7.140625" style="378"/>
    <col min="3574" max="3574" width="0.85546875" style="378" customWidth="1"/>
    <col min="3575" max="3575" width="16.85546875" style="378" customWidth="1"/>
    <col min="3576" max="3576" width="0.85546875" style="378" customWidth="1"/>
    <col min="3577" max="3577" width="1" style="378" customWidth="1"/>
    <col min="3578" max="3578" width="10.140625" style="378" customWidth="1"/>
    <col min="3579" max="3579" width="9.28515625" style="378" customWidth="1"/>
    <col min="3580" max="3580" width="8.7109375" style="378" customWidth="1"/>
    <col min="3581" max="3581" width="1.7109375" style="378" customWidth="1"/>
    <col min="3582" max="3582" width="7.28515625" style="378" customWidth="1"/>
    <col min="3583" max="3583" width="9.28515625" style="378" customWidth="1"/>
    <col min="3584" max="3584" width="8.7109375" style="378" customWidth="1"/>
    <col min="3585" max="3585" width="1.7109375" style="378" customWidth="1"/>
    <col min="3586" max="3586" width="8.7109375" style="378" customWidth="1"/>
    <col min="3587" max="3587" width="9.28515625" style="378" customWidth="1"/>
    <col min="3588" max="3588" width="8.42578125" style="378" customWidth="1"/>
    <col min="3589" max="3589" width="1.42578125" style="378" customWidth="1"/>
    <col min="3590" max="3590" width="0.5703125" style="378" customWidth="1"/>
    <col min="3591" max="3591" width="5.7109375" style="378" customWidth="1"/>
    <col min="3592" max="3592" width="16" style="378" customWidth="1"/>
    <col min="3593" max="3593" width="8.5703125" style="378" customWidth="1"/>
    <col min="3594" max="3594" width="7.5703125" style="378" customWidth="1"/>
    <col min="3595" max="3829" width="7.140625" style="378"/>
    <col min="3830" max="3830" width="0.85546875" style="378" customWidth="1"/>
    <col min="3831" max="3831" width="16.85546875" style="378" customWidth="1"/>
    <col min="3832" max="3832" width="0.85546875" style="378" customWidth="1"/>
    <col min="3833" max="3833" width="1" style="378" customWidth="1"/>
    <col min="3834" max="3834" width="10.140625" style="378" customWidth="1"/>
    <col min="3835" max="3835" width="9.28515625" style="378" customWidth="1"/>
    <col min="3836" max="3836" width="8.7109375" style="378" customWidth="1"/>
    <col min="3837" max="3837" width="1.7109375" style="378" customWidth="1"/>
    <col min="3838" max="3838" width="7.28515625" style="378" customWidth="1"/>
    <col min="3839" max="3839" width="9.28515625" style="378" customWidth="1"/>
    <col min="3840" max="3840" width="8.7109375" style="378" customWidth="1"/>
    <col min="3841" max="3841" width="1.7109375" style="378" customWidth="1"/>
    <col min="3842" max="3842" width="8.7109375" style="378" customWidth="1"/>
    <col min="3843" max="3843" width="9.28515625" style="378" customWidth="1"/>
    <col min="3844" max="3844" width="8.42578125" style="378" customWidth="1"/>
    <col min="3845" max="3845" width="1.42578125" style="378" customWidth="1"/>
    <col min="3846" max="3846" width="0.5703125" style="378" customWidth="1"/>
    <col min="3847" max="3847" width="5.7109375" style="378" customWidth="1"/>
    <col min="3848" max="3848" width="16" style="378" customWidth="1"/>
    <col min="3849" max="3849" width="8.5703125" style="378" customWidth="1"/>
    <col min="3850" max="3850" width="7.5703125" style="378" customWidth="1"/>
    <col min="3851" max="4085" width="7.140625" style="378"/>
    <col min="4086" max="4086" width="0.85546875" style="378" customWidth="1"/>
    <col min="4087" max="4087" width="16.85546875" style="378" customWidth="1"/>
    <col min="4088" max="4088" width="0.85546875" style="378" customWidth="1"/>
    <col min="4089" max="4089" width="1" style="378" customWidth="1"/>
    <col min="4090" max="4090" width="10.140625" style="378" customWidth="1"/>
    <col min="4091" max="4091" width="9.28515625" style="378" customWidth="1"/>
    <col min="4092" max="4092" width="8.7109375" style="378" customWidth="1"/>
    <col min="4093" max="4093" width="1.7109375" style="378" customWidth="1"/>
    <col min="4094" max="4094" width="7.28515625" style="378" customWidth="1"/>
    <col min="4095" max="4095" width="9.28515625" style="378" customWidth="1"/>
    <col min="4096" max="4096" width="8.7109375" style="378" customWidth="1"/>
    <col min="4097" max="4097" width="1.7109375" style="378" customWidth="1"/>
    <col min="4098" max="4098" width="8.7109375" style="378" customWidth="1"/>
    <col min="4099" max="4099" width="9.28515625" style="378" customWidth="1"/>
    <col min="4100" max="4100" width="8.42578125" style="378" customWidth="1"/>
    <col min="4101" max="4101" width="1.42578125" style="378" customWidth="1"/>
    <col min="4102" max="4102" width="0.5703125" style="378" customWidth="1"/>
    <col min="4103" max="4103" width="5.7109375" style="378" customWidth="1"/>
    <col min="4104" max="4104" width="16" style="378" customWidth="1"/>
    <col min="4105" max="4105" width="8.5703125" style="378" customWidth="1"/>
    <col min="4106" max="4106" width="7.5703125" style="378" customWidth="1"/>
    <col min="4107" max="4341" width="7.140625" style="378"/>
    <col min="4342" max="4342" width="0.85546875" style="378" customWidth="1"/>
    <col min="4343" max="4343" width="16.85546875" style="378" customWidth="1"/>
    <col min="4344" max="4344" width="0.85546875" style="378" customWidth="1"/>
    <col min="4345" max="4345" width="1" style="378" customWidth="1"/>
    <col min="4346" max="4346" width="10.140625" style="378" customWidth="1"/>
    <col min="4347" max="4347" width="9.28515625" style="378" customWidth="1"/>
    <col min="4348" max="4348" width="8.7109375" style="378" customWidth="1"/>
    <col min="4349" max="4349" width="1.7109375" style="378" customWidth="1"/>
    <col min="4350" max="4350" width="7.28515625" style="378" customWidth="1"/>
    <col min="4351" max="4351" width="9.28515625" style="378" customWidth="1"/>
    <col min="4352" max="4352" width="8.7109375" style="378" customWidth="1"/>
    <col min="4353" max="4353" width="1.7109375" style="378" customWidth="1"/>
    <col min="4354" max="4354" width="8.7109375" style="378" customWidth="1"/>
    <col min="4355" max="4355" width="9.28515625" style="378" customWidth="1"/>
    <col min="4356" max="4356" width="8.42578125" style="378" customWidth="1"/>
    <col min="4357" max="4357" width="1.42578125" style="378" customWidth="1"/>
    <col min="4358" max="4358" width="0.5703125" style="378" customWidth="1"/>
    <col min="4359" max="4359" width="5.7109375" style="378" customWidth="1"/>
    <col min="4360" max="4360" width="16" style="378" customWidth="1"/>
    <col min="4361" max="4361" width="8.5703125" style="378" customWidth="1"/>
    <col min="4362" max="4362" width="7.5703125" style="378" customWidth="1"/>
    <col min="4363" max="4597" width="7.140625" style="378"/>
    <col min="4598" max="4598" width="0.85546875" style="378" customWidth="1"/>
    <col min="4599" max="4599" width="16.85546875" style="378" customWidth="1"/>
    <col min="4600" max="4600" width="0.85546875" style="378" customWidth="1"/>
    <col min="4601" max="4601" width="1" style="378" customWidth="1"/>
    <col min="4602" max="4602" width="10.140625" style="378" customWidth="1"/>
    <col min="4603" max="4603" width="9.28515625" style="378" customWidth="1"/>
    <col min="4604" max="4604" width="8.7109375" style="378" customWidth="1"/>
    <col min="4605" max="4605" width="1.7109375" style="378" customWidth="1"/>
    <col min="4606" max="4606" width="7.28515625" style="378" customWidth="1"/>
    <col min="4607" max="4607" width="9.28515625" style="378" customWidth="1"/>
    <col min="4608" max="4608" width="8.7109375" style="378" customWidth="1"/>
    <col min="4609" max="4609" width="1.7109375" style="378" customWidth="1"/>
    <col min="4610" max="4610" width="8.7109375" style="378" customWidth="1"/>
    <col min="4611" max="4611" width="9.28515625" style="378" customWidth="1"/>
    <col min="4612" max="4612" width="8.42578125" style="378" customWidth="1"/>
    <col min="4613" max="4613" width="1.42578125" style="378" customWidth="1"/>
    <col min="4614" max="4614" width="0.5703125" style="378" customWidth="1"/>
    <col min="4615" max="4615" width="5.7109375" style="378" customWidth="1"/>
    <col min="4616" max="4616" width="16" style="378" customWidth="1"/>
    <col min="4617" max="4617" width="8.5703125" style="378" customWidth="1"/>
    <col min="4618" max="4618" width="7.5703125" style="378" customWidth="1"/>
    <col min="4619" max="4853" width="7.140625" style="378"/>
    <col min="4854" max="4854" width="0.85546875" style="378" customWidth="1"/>
    <col min="4855" max="4855" width="16.85546875" style="378" customWidth="1"/>
    <col min="4856" max="4856" width="0.85546875" style="378" customWidth="1"/>
    <col min="4857" max="4857" width="1" style="378" customWidth="1"/>
    <col min="4858" max="4858" width="10.140625" style="378" customWidth="1"/>
    <col min="4859" max="4859" width="9.28515625" style="378" customWidth="1"/>
    <col min="4860" max="4860" width="8.7109375" style="378" customWidth="1"/>
    <col min="4861" max="4861" width="1.7109375" style="378" customWidth="1"/>
    <col min="4862" max="4862" width="7.28515625" style="378" customWidth="1"/>
    <col min="4863" max="4863" width="9.28515625" style="378" customWidth="1"/>
    <col min="4864" max="4864" width="8.7109375" style="378" customWidth="1"/>
    <col min="4865" max="4865" width="1.7109375" style="378" customWidth="1"/>
    <col min="4866" max="4866" width="8.7109375" style="378" customWidth="1"/>
    <col min="4867" max="4867" width="9.28515625" style="378" customWidth="1"/>
    <col min="4868" max="4868" width="8.42578125" style="378" customWidth="1"/>
    <col min="4869" max="4869" width="1.42578125" style="378" customWidth="1"/>
    <col min="4870" max="4870" width="0.5703125" style="378" customWidth="1"/>
    <col min="4871" max="4871" width="5.7109375" style="378" customWidth="1"/>
    <col min="4872" max="4872" width="16" style="378" customWidth="1"/>
    <col min="4873" max="4873" width="8.5703125" style="378" customWidth="1"/>
    <col min="4874" max="4874" width="7.5703125" style="378" customWidth="1"/>
    <col min="4875" max="5109" width="7.140625" style="378"/>
    <col min="5110" max="5110" width="0.85546875" style="378" customWidth="1"/>
    <col min="5111" max="5111" width="16.85546875" style="378" customWidth="1"/>
    <col min="5112" max="5112" width="0.85546875" style="378" customWidth="1"/>
    <col min="5113" max="5113" width="1" style="378" customWidth="1"/>
    <col min="5114" max="5114" width="10.140625" style="378" customWidth="1"/>
    <col min="5115" max="5115" width="9.28515625" style="378" customWidth="1"/>
    <col min="5116" max="5116" width="8.7109375" style="378" customWidth="1"/>
    <col min="5117" max="5117" width="1.7109375" style="378" customWidth="1"/>
    <col min="5118" max="5118" width="7.28515625" style="378" customWidth="1"/>
    <col min="5119" max="5119" width="9.28515625" style="378" customWidth="1"/>
    <col min="5120" max="5120" width="8.7109375" style="378" customWidth="1"/>
    <col min="5121" max="5121" width="1.7109375" style="378" customWidth="1"/>
    <col min="5122" max="5122" width="8.7109375" style="378" customWidth="1"/>
    <col min="5123" max="5123" width="9.28515625" style="378" customWidth="1"/>
    <col min="5124" max="5124" width="8.42578125" style="378" customWidth="1"/>
    <col min="5125" max="5125" width="1.42578125" style="378" customWidth="1"/>
    <col min="5126" max="5126" width="0.5703125" style="378" customWidth="1"/>
    <col min="5127" max="5127" width="5.7109375" style="378" customWidth="1"/>
    <col min="5128" max="5128" width="16" style="378" customWidth="1"/>
    <col min="5129" max="5129" width="8.5703125" style="378" customWidth="1"/>
    <col min="5130" max="5130" width="7.5703125" style="378" customWidth="1"/>
    <col min="5131" max="5365" width="7.140625" style="378"/>
    <col min="5366" max="5366" width="0.85546875" style="378" customWidth="1"/>
    <col min="5367" max="5367" width="16.85546875" style="378" customWidth="1"/>
    <col min="5368" max="5368" width="0.85546875" style="378" customWidth="1"/>
    <col min="5369" max="5369" width="1" style="378" customWidth="1"/>
    <col min="5370" max="5370" width="10.140625" style="378" customWidth="1"/>
    <col min="5371" max="5371" width="9.28515625" style="378" customWidth="1"/>
    <col min="5372" max="5372" width="8.7109375" style="378" customWidth="1"/>
    <col min="5373" max="5373" width="1.7109375" style="378" customWidth="1"/>
    <col min="5374" max="5374" width="7.28515625" style="378" customWidth="1"/>
    <col min="5375" max="5375" width="9.28515625" style="378" customWidth="1"/>
    <col min="5376" max="5376" width="8.7109375" style="378" customWidth="1"/>
    <col min="5377" max="5377" width="1.7109375" style="378" customWidth="1"/>
    <col min="5378" max="5378" width="8.7109375" style="378" customWidth="1"/>
    <col min="5379" max="5379" width="9.28515625" style="378" customWidth="1"/>
    <col min="5380" max="5380" width="8.42578125" style="378" customWidth="1"/>
    <col min="5381" max="5381" width="1.42578125" style="378" customWidth="1"/>
    <col min="5382" max="5382" width="0.5703125" style="378" customWidth="1"/>
    <col min="5383" max="5383" width="5.7109375" style="378" customWidth="1"/>
    <col min="5384" max="5384" width="16" style="378" customWidth="1"/>
    <col min="5385" max="5385" width="8.5703125" style="378" customWidth="1"/>
    <col min="5386" max="5386" width="7.5703125" style="378" customWidth="1"/>
    <col min="5387" max="5621" width="7.140625" style="378"/>
    <col min="5622" max="5622" width="0.85546875" style="378" customWidth="1"/>
    <col min="5623" max="5623" width="16.85546875" style="378" customWidth="1"/>
    <col min="5624" max="5624" width="0.85546875" style="378" customWidth="1"/>
    <col min="5625" max="5625" width="1" style="378" customWidth="1"/>
    <col min="5626" max="5626" width="10.140625" style="378" customWidth="1"/>
    <col min="5627" max="5627" width="9.28515625" style="378" customWidth="1"/>
    <col min="5628" max="5628" width="8.7109375" style="378" customWidth="1"/>
    <col min="5629" max="5629" width="1.7109375" style="378" customWidth="1"/>
    <col min="5630" max="5630" width="7.28515625" style="378" customWidth="1"/>
    <col min="5631" max="5631" width="9.28515625" style="378" customWidth="1"/>
    <col min="5632" max="5632" width="8.7109375" style="378" customWidth="1"/>
    <col min="5633" max="5633" width="1.7109375" style="378" customWidth="1"/>
    <col min="5634" max="5634" width="8.7109375" style="378" customWidth="1"/>
    <col min="5635" max="5635" width="9.28515625" style="378" customWidth="1"/>
    <col min="5636" max="5636" width="8.42578125" style="378" customWidth="1"/>
    <col min="5637" max="5637" width="1.42578125" style="378" customWidth="1"/>
    <col min="5638" max="5638" width="0.5703125" style="378" customWidth="1"/>
    <col min="5639" max="5639" width="5.7109375" style="378" customWidth="1"/>
    <col min="5640" max="5640" width="16" style="378" customWidth="1"/>
    <col min="5641" max="5641" width="8.5703125" style="378" customWidth="1"/>
    <col min="5642" max="5642" width="7.5703125" style="378" customWidth="1"/>
    <col min="5643" max="5877" width="7.140625" style="378"/>
    <col min="5878" max="5878" width="0.85546875" style="378" customWidth="1"/>
    <col min="5879" max="5879" width="16.85546875" style="378" customWidth="1"/>
    <col min="5880" max="5880" width="0.85546875" style="378" customWidth="1"/>
    <col min="5881" max="5881" width="1" style="378" customWidth="1"/>
    <col min="5882" max="5882" width="10.140625" style="378" customWidth="1"/>
    <col min="5883" max="5883" width="9.28515625" style="378" customWidth="1"/>
    <col min="5884" max="5884" width="8.7109375" style="378" customWidth="1"/>
    <col min="5885" max="5885" width="1.7109375" style="378" customWidth="1"/>
    <col min="5886" max="5886" width="7.28515625" style="378" customWidth="1"/>
    <col min="5887" max="5887" width="9.28515625" style="378" customWidth="1"/>
    <col min="5888" max="5888" width="8.7109375" style="378" customWidth="1"/>
    <col min="5889" max="5889" width="1.7109375" style="378" customWidth="1"/>
    <col min="5890" max="5890" width="8.7109375" style="378" customWidth="1"/>
    <col min="5891" max="5891" width="9.28515625" style="378" customWidth="1"/>
    <col min="5892" max="5892" width="8.42578125" style="378" customWidth="1"/>
    <col min="5893" max="5893" width="1.42578125" style="378" customWidth="1"/>
    <col min="5894" max="5894" width="0.5703125" style="378" customWidth="1"/>
    <col min="5895" max="5895" width="5.7109375" style="378" customWidth="1"/>
    <col min="5896" max="5896" width="16" style="378" customWidth="1"/>
    <col min="5897" max="5897" width="8.5703125" style="378" customWidth="1"/>
    <col min="5898" max="5898" width="7.5703125" style="378" customWidth="1"/>
    <col min="5899" max="6133" width="7.140625" style="378"/>
    <col min="6134" max="6134" width="0.85546875" style="378" customWidth="1"/>
    <col min="6135" max="6135" width="16.85546875" style="378" customWidth="1"/>
    <col min="6136" max="6136" width="0.85546875" style="378" customWidth="1"/>
    <col min="6137" max="6137" width="1" style="378" customWidth="1"/>
    <col min="6138" max="6138" width="10.140625" style="378" customWidth="1"/>
    <col min="6139" max="6139" width="9.28515625" style="378" customWidth="1"/>
    <col min="6140" max="6140" width="8.7109375" style="378" customWidth="1"/>
    <col min="6141" max="6141" width="1.7109375" style="378" customWidth="1"/>
    <col min="6142" max="6142" width="7.28515625" style="378" customWidth="1"/>
    <col min="6143" max="6143" width="9.28515625" style="378" customWidth="1"/>
    <col min="6144" max="6144" width="8.7109375" style="378" customWidth="1"/>
    <col min="6145" max="6145" width="1.7109375" style="378" customWidth="1"/>
    <col min="6146" max="6146" width="8.7109375" style="378" customWidth="1"/>
    <col min="6147" max="6147" width="9.28515625" style="378" customWidth="1"/>
    <col min="6148" max="6148" width="8.42578125" style="378" customWidth="1"/>
    <col min="6149" max="6149" width="1.42578125" style="378" customWidth="1"/>
    <col min="6150" max="6150" width="0.5703125" style="378" customWidth="1"/>
    <col min="6151" max="6151" width="5.7109375" style="378" customWidth="1"/>
    <col min="6152" max="6152" width="16" style="378" customWidth="1"/>
    <col min="6153" max="6153" width="8.5703125" style="378" customWidth="1"/>
    <col min="6154" max="6154" width="7.5703125" style="378" customWidth="1"/>
    <col min="6155" max="6389" width="7.140625" style="378"/>
    <col min="6390" max="6390" width="0.85546875" style="378" customWidth="1"/>
    <col min="6391" max="6391" width="16.85546875" style="378" customWidth="1"/>
    <col min="6392" max="6392" width="0.85546875" style="378" customWidth="1"/>
    <col min="6393" max="6393" width="1" style="378" customWidth="1"/>
    <col min="6394" max="6394" width="10.140625" style="378" customWidth="1"/>
    <col min="6395" max="6395" width="9.28515625" style="378" customWidth="1"/>
    <col min="6396" max="6396" width="8.7109375" style="378" customWidth="1"/>
    <col min="6397" max="6397" width="1.7109375" style="378" customWidth="1"/>
    <col min="6398" max="6398" width="7.28515625" style="378" customWidth="1"/>
    <col min="6399" max="6399" width="9.28515625" style="378" customWidth="1"/>
    <col min="6400" max="6400" width="8.7109375" style="378" customWidth="1"/>
    <col min="6401" max="6401" width="1.7109375" style="378" customWidth="1"/>
    <col min="6402" max="6402" width="8.7109375" style="378" customWidth="1"/>
    <col min="6403" max="6403" width="9.28515625" style="378" customWidth="1"/>
    <col min="6404" max="6404" width="8.42578125" style="378" customWidth="1"/>
    <col min="6405" max="6405" width="1.42578125" style="378" customWidth="1"/>
    <col min="6406" max="6406" width="0.5703125" style="378" customWidth="1"/>
    <col min="6407" max="6407" width="5.7109375" style="378" customWidth="1"/>
    <col min="6408" max="6408" width="16" style="378" customWidth="1"/>
    <col min="6409" max="6409" width="8.5703125" style="378" customWidth="1"/>
    <col min="6410" max="6410" width="7.5703125" style="378" customWidth="1"/>
    <col min="6411" max="6645" width="7.140625" style="378"/>
    <col min="6646" max="6646" width="0.85546875" style="378" customWidth="1"/>
    <col min="6647" max="6647" width="16.85546875" style="378" customWidth="1"/>
    <col min="6648" max="6648" width="0.85546875" style="378" customWidth="1"/>
    <col min="6649" max="6649" width="1" style="378" customWidth="1"/>
    <col min="6650" max="6650" width="10.140625" style="378" customWidth="1"/>
    <col min="6651" max="6651" width="9.28515625" style="378" customWidth="1"/>
    <col min="6652" max="6652" width="8.7109375" style="378" customWidth="1"/>
    <col min="6653" max="6653" width="1.7109375" style="378" customWidth="1"/>
    <col min="6654" max="6654" width="7.28515625" style="378" customWidth="1"/>
    <col min="6655" max="6655" width="9.28515625" style="378" customWidth="1"/>
    <col min="6656" max="6656" width="8.7109375" style="378" customWidth="1"/>
    <col min="6657" max="6657" width="1.7109375" style="378" customWidth="1"/>
    <col min="6658" max="6658" width="8.7109375" style="378" customWidth="1"/>
    <col min="6659" max="6659" width="9.28515625" style="378" customWidth="1"/>
    <col min="6660" max="6660" width="8.42578125" style="378" customWidth="1"/>
    <col min="6661" max="6661" width="1.42578125" style="378" customWidth="1"/>
    <col min="6662" max="6662" width="0.5703125" style="378" customWidth="1"/>
    <col min="6663" max="6663" width="5.7109375" style="378" customWidth="1"/>
    <col min="6664" max="6664" width="16" style="378" customWidth="1"/>
    <col min="6665" max="6665" width="8.5703125" style="378" customWidth="1"/>
    <col min="6666" max="6666" width="7.5703125" style="378" customWidth="1"/>
    <col min="6667" max="6901" width="7.140625" style="378"/>
    <col min="6902" max="6902" width="0.85546875" style="378" customWidth="1"/>
    <col min="6903" max="6903" width="16.85546875" style="378" customWidth="1"/>
    <col min="6904" max="6904" width="0.85546875" style="378" customWidth="1"/>
    <col min="6905" max="6905" width="1" style="378" customWidth="1"/>
    <col min="6906" max="6906" width="10.140625" style="378" customWidth="1"/>
    <col min="6907" max="6907" width="9.28515625" style="378" customWidth="1"/>
    <col min="6908" max="6908" width="8.7109375" style="378" customWidth="1"/>
    <col min="6909" max="6909" width="1.7109375" style="378" customWidth="1"/>
    <col min="6910" max="6910" width="7.28515625" style="378" customWidth="1"/>
    <col min="6911" max="6911" width="9.28515625" style="378" customWidth="1"/>
    <col min="6912" max="6912" width="8.7109375" style="378" customWidth="1"/>
    <col min="6913" max="6913" width="1.7109375" style="378" customWidth="1"/>
    <col min="6914" max="6914" width="8.7109375" style="378" customWidth="1"/>
    <col min="6915" max="6915" width="9.28515625" style="378" customWidth="1"/>
    <col min="6916" max="6916" width="8.42578125" style="378" customWidth="1"/>
    <col min="6917" max="6917" width="1.42578125" style="378" customWidth="1"/>
    <col min="6918" max="6918" width="0.5703125" style="378" customWidth="1"/>
    <col min="6919" max="6919" width="5.7109375" style="378" customWidth="1"/>
    <col min="6920" max="6920" width="16" style="378" customWidth="1"/>
    <col min="6921" max="6921" width="8.5703125" style="378" customWidth="1"/>
    <col min="6922" max="6922" width="7.5703125" style="378" customWidth="1"/>
    <col min="6923" max="7157" width="7.140625" style="378"/>
    <col min="7158" max="7158" width="0.85546875" style="378" customWidth="1"/>
    <col min="7159" max="7159" width="16.85546875" style="378" customWidth="1"/>
    <col min="7160" max="7160" width="0.85546875" style="378" customWidth="1"/>
    <col min="7161" max="7161" width="1" style="378" customWidth="1"/>
    <col min="7162" max="7162" width="10.140625" style="378" customWidth="1"/>
    <col min="7163" max="7163" width="9.28515625" style="378" customWidth="1"/>
    <col min="7164" max="7164" width="8.7109375" style="378" customWidth="1"/>
    <col min="7165" max="7165" width="1.7109375" style="378" customWidth="1"/>
    <col min="7166" max="7166" width="7.28515625" style="378" customWidth="1"/>
    <col min="7167" max="7167" width="9.28515625" style="378" customWidth="1"/>
    <col min="7168" max="7168" width="8.7109375" style="378" customWidth="1"/>
    <col min="7169" max="7169" width="1.7109375" style="378" customWidth="1"/>
    <col min="7170" max="7170" width="8.7109375" style="378" customWidth="1"/>
    <col min="7171" max="7171" width="9.28515625" style="378" customWidth="1"/>
    <col min="7172" max="7172" width="8.42578125" style="378" customWidth="1"/>
    <col min="7173" max="7173" width="1.42578125" style="378" customWidth="1"/>
    <col min="7174" max="7174" width="0.5703125" style="378" customWidth="1"/>
    <col min="7175" max="7175" width="5.7109375" style="378" customWidth="1"/>
    <col min="7176" max="7176" width="16" style="378" customWidth="1"/>
    <col min="7177" max="7177" width="8.5703125" style="378" customWidth="1"/>
    <col min="7178" max="7178" width="7.5703125" style="378" customWidth="1"/>
    <col min="7179" max="7413" width="7.140625" style="378"/>
    <col min="7414" max="7414" width="0.85546875" style="378" customWidth="1"/>
    <col min="7415" max="7415" width="16.85546875" style="378" customWidth="1"/>
    <col min="7416" max="7416" width="0.85546875" style="378" customWidth="1"/>
    <col min="7417" max="7417" width="1" style="378" customWidth="1"/>
    <col min="7418" max="7418" width="10.140625" style="378" customWidth="1"/>
    <col min="7419" max="7419" width="9.28515625" style="378" customWidth="1"/>
    <col min="7420" max="7420" width="8.7109375" style="378" customWidth="1"/>
    <col min="7421" max="7421" width="1.7109375" style="378" customWidth="1"/>
    <col min="7422" max="7422" width="7.28515625" style="378" customWidth="1"/>
    <col min="7423" max="7423" width="9.28515625" style="378" customWidth="1"/>
    <col min="7424" max="7424" width="8.7109375" style="378" customWidth="1"/>
    <col min="7425" max="7425" width="1.7109375" style="378" customWidth="1"/>
    <col min="7426" max="7426" width="8.7109375" style="378" customWidth="1"/>
    <col min="7427" max="7427" width="9.28515625" style="378" customWidth="1"/>
    <col min="7428" max="7428" width="8.42578125" style="378" customWidth="1"/>
    <col min="7429" max="7429" width="1.42578125" style="378" customWidth="1"/>
    <col min="7430" max="7430" width="0.5703125" style="378" customWidth="1"/>
    <col min="7431" max="7431" width="5.7109375" style="378" customWidth="1"/>
    <col min="7432" max="7432" width="16" style="378" customWidth="1"/>
    <col min="7433" max="7433" width="8.5703125" style="378" customWidth="1"/>
    <col min="7434" max="7434" width="7.5703125" style="378" customWidth="1"/>
    <col min="7435" max="7669" width="7.140625" style="378"/>
    <col min="7670" max="7670" width="0.85546875" style="378" customWidth="1"/>
    <col min="7671" max="7671" width="16.85546875" style="378" customWidth="1"/>
    <col min="7672" max="7672" width="0.85546875" style="378" customWidth="1"/>
    <col min="7673" max="7673" width="1" style="378" customWidth="1"/>
    <col min="7674" max="7674" width="10.140625" style="378" customWidth="1"/>
    <col min="7675" max="7675" width="9.28515625" style="378" customWidth="1"/>
    <col min="7676" max="7676" width="8.7109375" style="378" customWidth="1"/>
    <col min="7677" max="7677" width="1.7109375" style="378" customWidth="1"/>
    <col min="7678" max="7678" width="7.28515625" style="378" customWidth="1"/>
    <col min="7679" max="7679" width="9.28515625" style="378" customWidth="1"/>
    <col min="7680" max="7680" width="8.7109375" style="378" customWidth="1"/>
    <col min="7681" max="7681" width="1.7109375" style="378" customWidth="1"/>
    <col min="7682" max="7682" width="8.7109375" style="378" customWidth="1"/>
    <col min="7683" max="7683" width="9.28515625" style="378" customWidth="1"/>
    <col min="7684" max="7684" width="8.42578125" style="378" customWidth="1"/>
    <col min="7685" max="7685" width="1.42578125" style="378" customWidth="1"/>
    <col min="7686" max="7686" width="0.5703125" style="378" customWidth="1"/>
    <col min="7687" max="7687" width="5.7109375" style="378" customWidth="1"/>
    <col min="7688" max="7688" width="16" style="378" customWidth="1"/>
    <col min="7689" max="7689" width="8.5703125" style="378" customWidth="1"/>
    <col min="7690" max="7690" width="7.5703125" style="378" customWidth="1"/>
    <col min="7691" max="7925" width="7.140625" style="378"/>
    <col min="7926" max="7926" width="0.85546875" style="378" customWidth="1"/>
    <col min="7927" max="7927" width="16.85546875" style="378" customWidth="1"/>
    <col min="7928" max="7928" width="0.85546875" style="378" customWidth="1"/>
    <col min="7929" max="7929" width="1" style="378" customWidth="1"/>
    <col min="7930" max="7930" width="10.140625" style="378" customWidth="1"/>
    <col min="7931" max="7931" width="9.28515625" style="378" customWidth="1"/>
    <col min="7932" max="7932" width="8.7109375" style="378" customWidth="1"/>
    <col min="7933" max="7933" width="1.7109375" style="378" customWidth="1"/>
    <col min="7934" max="7934" width="7.28515625" style="378" customWidth="1"/>
    <col min="7935" max="7935" width="9.28515625" style="378" customWidth="1"/>
    <col min="7936" max="7936" width="8.7109375" style="378" customWidth="1"/>
    <col min="7937" max="7937" width="1.7109375" style="378" customWidth="1"/>
    <col min="7938" max="7938" width="8.7109375" style="378" customWidth="1"/>
    <col min="7939" max="7939" width="9.28515625" style="378" customWidth="1"/>
    <col min="7940" max="7940" width="8.42578125" style="378" customWidth="1"/>
    <col min="7941" max="7941" width="1.42578125" style="378" customWidth="1"/>
    <col min="7942" max="7942" width="0.5703125" style="378" customWidth="1"/>
    <col min="7943" max="7943" width="5.7109375" style="378" customWidth="1"/>
    <col min="7944" max="7944" width="16" style="378" customWidth="1"/>
    <col min="7945" max="7945" width="8.5703125" style="378" customWidth="1"/>
    <col min="7946" max="7946" width="7.5703125" style="378" customWidth="1"/>
    <col min="7947" max="8181" width="7.140625" style="378"/>
    <col min="8182" max="8182" width="0.85546875" style="378" customWidth="1"/>
    <col min="8183" max="8183" width="16.85546875" style="378" customWidth="1"/>
    <col min="8184" max="8184" width="0.85546875" style="378" customWidth="1"/>
    <col min="8185" max="8185" width="1" style="378" customWidth="1"/>
    <col min="8186" max="8186" width="10.140625" style="378" customWidth="1"/>
    <col min="8187" max="8187" width="9.28515625" style="378" customWidth="1"/>
    <col min="8188" max="8188" width="8.7109375" style="378" customWidth="1"/>
    <col min="8189" max="8189" width="1.7109375" style="378" customWidth="1"/>
    <col min="8190" max="8190" width="7.28515625" style="378" customWidth="1"/>
    <col min="8191" max="8191" width="9.28515625" style="378" customWidth="1"/>
    <col min="8192" max="8192" width="8.7109375" style="378" customWidth="1"/>
    <col min="8193" max="8193" width="1.7109375" style="378" customWidth="1"/>
    <col min="8194" max="8194" width="8.7109375" style="378" customWidth="1"/>
    <col min="8195" max="8195" width="9.28515625" style="378" customWidth="1"/>
    <col min="8196" max="8196" width="8.42578125" style="378" customWidth="1"/>
    <col min="8197" max="8197" width="1.42578125" style="378" customWidth="1"/>
    <col min="8198" max="8198" width="0.5703125" style="378" customWidth="1"/>
    <col min="8199" max="8199" width="5.7109375" style="378" customWidth="1"/>
    <col min="8200" max="8200" width="16" style="378" customWidth="1"/>
    <col min="8201" max="8201" width="8.5703125" style="378" customWidth="1"/>
    <col min="8202" max="8202" width="7.5703125" style="378" customWidth="1"/>
    <col min="8203" max="8437" width="7.140625" style="378"/>
    <col min="8438" max="8438" width="0.85546875" style="378" customWidth="1"/>
    <col min="8439" max="8439" width="16.85546875" style="378" customWidth="1"/>
    <col min="8440" max="8440" width="0.85546875" style="378" customWidth="1"/>
    <col min="8441" max="8441" width="1" style="378" customWidth="1"/>
    <col min="8442" max="8442" width="10.140625" style="378" customWidth="1"/>
    <col min="8443" max="8443" width="9.28515625" style="378" customWidth="1"/>
    <col min="8444" max="8444" width="8.7109375" style="378" customWidth="1"/>
    <col min="8445" max="8445" width="1.7109375" style="378" customWidth="1"/>
    <col min="8446" max="8446" width="7.28515625" style="378" customWidth="1"/>
    <col min="8447" max="8447" width="9.28515625" style="378" customWidth="1"/>
    <col min="8448" max="8448" width="8.7109375" style="378" customWidth="1"/>
    <col min="8449" max="8449" width="1.7109375" style="378" customWidth="1"/>
    <col min="8450" max="8450" width="8.7109375" style="378" customWidth="1"/>
    <col min="8451" max="8451" width="9.28515625" style="378" customWidth="1"/>
    <col min="8452" max="8452" width="8.42578125" style="378" customWidth="1"/>
    <col min="8453" max="8453" width="1.42578125" style="378" customWidth="1"/>
    <col min="8454" max="8454" width="0.5703125" style="378" customWidth="1"/>
    <col min="8455" max="8455" width="5.7109375" style="378" customWidth="1"/>
    <col min="8456" max="8456" width="16" style="378" customWidth="1"/>
    <col min="8457" max="8457" width="8.5703125" style="378" customWidth="1"/>
    <col min="8458" max="8458" width="7.5703125" style="378" customWidth="1"/>
    <col min="8459" max="8693" width="7.140625" style="378"/>
    <col min="8694" max="8694" width="0.85546875" style="378" customWidth="1"/>
    <col min="8695" max="8695" width="16.85546875" style="378" customWidth="1"/>
    <col min="8696" max="8696" width="0.85546875" style="378" customWidth="1"/>
    <col min="8697" max="8697" width="1" style="378" customWidth="1"/>
    <col min="8698" max="8698" width="10.140625" style="378" customWidth="1"/>
    <col min="8699" max="8699" width="9.28515625" style="378" customWidth="1"/>
    <col min="8700" max="8700" width="8.7109375" style="378" customWidth="1"/>
    <col min="8701" max="8701" width="1.7109375" style="378" customWidth="1"/>
    <col min="8702" max="8702" width="7.28515625" style="378" customWidth="1"/>
    <col min="8703" max="8703" width="9.28515625" style="378" customWidth="1"/>
    <col min="8704" max="8704" width="8.7109375" style="378" customWidth="1"/>
    <col min="8705" max="8705" width="1.7109375" style="378" customWidth="1"/>
    <col min="8706" max="8706" width="8.7109375" style="378" customWidth="1"/>
    <col min="8707" max="8707" width="9.28515625" style="378" customWidth="1"/>
    <col min="8708" max="8708" width="8.42578125" style="378" customWidth="1"/>
    <col min="8709" max="8709" width="1.42578125" style="378" customWidth="1"/>
    <col min="8710" max="8710" width="0.5703125" style="378" customWidth="1"/>
    <col min="8711" max="8711" width="5.7109375" style="378" customWidth="1"/>
    <col min="8712" max="8712" width="16" style="378" customWidth="1"/>
    <col min="8713" max="8713" width="8.5703125" style="378" customWidth="1"/>
    <col min="8714" max="8714" width="7.5703125" style="378" customWidth="1"/>
    <col min="8715" max="8949" width="7.140625" style="378"/>
    <col min="8950" max="8950" width="0.85546875" style="378" customWidth="1"/>
    <col min="8951" max="8951" width="16.85546875" style="378" customWidth="1"/>
    <col min="8952" max="8952" width="0.85546875" style="378" customWidth="1"/>
    <col min="8953" max="8953" width="1" style="378" customWidth="1"/>
    <col min="8954" max="8954" width="10.140625" style="378" customWidth="1"/>
    <col min="8955" max="8955" width="9.28515625" style="378" customWidth="1"/>
    <col min="8956" max="8956" width="8.7109375" style="378" customWidth="1"/>
    <col min="8957" max="8957" width="1.7109375" style="378" customWidth="1"/>
    <col min="8958" max="8958" width="7.28515625" style="378" customWidth="1"/>
    <col min="8959" max="8959" width="9.28515625" style="378" customWidth="1"/>
    <col min="8960" max="8960" width="8.7109375" style="378" customWidth="1"/>
    <col min="8961" max="8961" width="1.7109375" style="378" customWidth="1"/>
    <col min="8962" max="8962" width="8.7109375" style="378" customWidth="1"/>
    <col min="8963" max="8963" width="9.28515625" style="378" customWidth="1"/>
    <col min="8964" max="8964" width="8.42578125" style="378" customWidth="1"/>
    <col min="8965" max="8965" width="1.42578125" style="378" customWidth="1"/>
    <col min="8966" max="8966" width="0.5703125" style="378" customWidth="1"/>
    <col min="8967" max="8967" width="5.7109375" style="378" customWidth="1"/>
    <col min="8968" max="8968" width="16" style="378" customWidth="1"/>
    <col min="8969" max="8969" width="8.5703125" style="378" customWidth="1"/>
    <col min="8970" max="8970" width="7.5703125" style="378" customWidth="1"/>
    <col min="8971" max="9205" width="7.140625" style="378"/>
    <col min="9206" max="9206" width="0.85546875" style="378" customWidth="1"/>
    <col min="9207" max="9207" width="16.85546875" style="378" customWidth="1"/>
    <col min="9208" max="9208" width="0.85546875" style="378" customWidth="1"/>
    <col min="9209" max="9209" width="1" style="378" customWidth="1"/>
    <col min="9210" max="9210" width="10.140625" style="378" customWidth="1"/>
    <col min="9211" max="9211" width="9.28515625" style="378" customWidth="1"/>
    <col min="9212" max="9212" width="8.7109375" style="378" customWidth="1"/>
    <col min="9213" max="9213" width="1.7109375" style="378" customWidth="1"/>
    <col min="9214" max="9214" width="7.28515625" style="378" customWidth="1"/>
    <col min="9215" max="9215" width="9.28515625" style="378" customWidth="1"/>
    <col min="9216" max="9216" width="8.7109375" style="378" customWidth="1"/>
    <col min="9217" max="9217" width="1.7109375" style="378" customWidth="1"/>
    <col min="9218" max="9218" width="8.7109375" style="378" customWidth="1"/>
    <col min="9219" max="9219" width="9.28515625" style="378" customWidth="1"/>
    <col min="9220" max="9220" width="8.42578125" style="378" customWidth="1"/>
    <col min="9221" max="9221" width="1.42578125" style="378" customWidth="1"/>
    <col min="9222" max="9222" width="0.5703125" style="378" customWidth="1"/>
    <col min="9223" max="9223" width="5.7109375" style="378" customWidth="1"/>
    <col min="9224" max="9224" width="16" style="378" customWidth="1"/>
    <col min="9225" max="9225" width="8.5703125" style="378" customWidth="1"/>
    <col min="9226" max="9226" width="7.5703125" style="378" customWidth="1"/>
    <col min="9227" max="9461" width="7.140625" style="378"/>
    <col min="9462" max="9462" width="0.85546875" style="378" customWidth="1"/>
    <col min="9463" max="9463" width="16.85546875" style="378" customWidth="1"/>
    <col min="9464" max="9464" width="0.85546875" style="378" customWidth="1"/>
    <col min="9465" max="9465" width="1" style="378" customWidth="1"/>
    <col min="9466" max="9466" width="10.140625" style="378" customWidth="1"/>
    <col min="9467" max="9467" width="9.28515625" style="378" customWidth="1"/>
    <col min="9468" max="9468" width="8.7109375" style="378" customWidth="1"/>
    <col min="9469" max="9469" width="1.7109375" style="378" customWidth="1"/>
    <col min="9470" max="9470" width="7.28515625" style="378" customWidth="1"/>
    <col min="9471" max="9471" width="9.28515625" style="378" customWidth="1"/>
    <col min="9472" max="9472" width="8.7109375" style="378" customWidth="1"/>
    <col min="9473" max="9473" width="1.7109375" style="378" customWidth="1"/>
    <col min="9474" max="9474" width="8.7109375" style="378" customWidth="1"/>
    <col min="9475" max="9475" width="9.28515625" style="378" customWidth="1"/>
    <col min="9476" max="9476" width="8.42578125" style="378" customWidth="1"/>
    <col min="9477" max="9477" width="1.42578125" style="378" customWidth="1"/>
    <col min="9478" max="9478" width="0.5703125" style="378" customWidth="1"/>
    <col min="9479" max="9479" width="5.7109375" style="378" customWidth="1"/>
    <col min="9480" max="9480" width="16" style="378" customWidth="1"/>
    <col min="9481" max="9481" width="8.5703125" style="378" customWidth="1"/>
    <col min="9482" max="9482" width="7.5703125" style="378" customWidth="1"/>
    <col min="9483" max="9717" width="7.140625" style="378"/>
    <col min="9718" max="9718" width="0.85546875" style="378" customWidth="1"/>
    <col min="9719" max="9719" width="16.85546875" style="378" customWidth="1"/>
    <col min="9720" max="9720" width="0.85546875" style="378" customWidth="1"/>
    <col min="9721" max="9721" width="1" style="378" customWidth="1"/>
    <col min="9722" max="9722" width="10.140625" style="378" customWidth="1"/>
    <col min="9723" max="9723" width="9.28515625" style="378" customWidth="1"/>
    <col min="9724" max="9724" width="8.7109375" style="378" customWidth="1"/>
    <col min="9725" max="9725" width="1.7109375" style="378" customWidth="1"/>
    <col min="9726" max="9726" width="7.28515625" style="378" customWidth="1"/>
    <col min="9727" max="9727" width="9.28515625" style="378" customWidth="1"/>
    <col min="9728" max="9728" width="8.7109375" style="378" customWidth="1"/>
    <col min="9729" max="9729" width="1.7109375" style="378" customWidth="1"/>
    <col min="9730" max="9730" width="8.7109375" style="378" customWidth="1"/>
    <col min="9731" max="9731" width="9.28515625" style="378" customWidth="1"/>
    <col min="9732" max="9732" width="8.42578125" style="378" customWidth="1"/>
    <col min="9733" max="9733" width="1.42578125" style="378" customWidth="1"/>
    <col min="9734" max="9734" width="0.5703125" style="378" customWidth="1"/>
    <col min="9735" max="9735" width="5.7109375" style="378" customWidth="1"/>
    <col min="9736" max="9736" width="16" style="378" customWidth="1"/>
    <col min="9737" max="9737" width="8.5703125" style="378" customWidth="1"/>
    <col min="9738" max="9738" width="7.5703125" style="378" customWidth="1"/>
    <col min="9739" max="9973" width="7.140625" style="378"/>
    <col min="9974" max="9974" width="0.85546875" style="378" customWidth="1"/>
    <col min="9975" max="9975" width="16.85546875" style="378" customWidth="1"/>
    <col min="9976" max="9976" width="0.85546875" style="378" customWidth="1"/>
    <col min="9977" max="9977" width="1" style="378" customWidth="1"/>
    <col min="9978" max="9978" width="10.140625" style="378" customWidth="1"/>
    <col min="9979" max="9979" width="9.28515625" style="378" customWidth="1"/>
    <col min="9980" max="9980" width="8.7109375" style="378" customWidth="1"/>
    <col min="9981" max="9981" width="1.7109375" style="378" customWidth="1"/>
    <col min="9982" max="9982" width="7.28515625" style="378" customWidth="1"/>
    <col min="9983" max="9983" width="9.28515625" style="378" customWidth="1"/>
    <col min="9984" max="9984" width="8.7109375" style="378" customWidth="1"/>
    <col min="9985" max="9985" width="1.7109375" style="378" customWidth="1"/>
    <col min="9986" max="9986" width="8.7109375" style="378" customWidth="1"/>
    <col min="9987" max="9987" width="9.28515625" style="378" customWidth="1"/>
    <col min="9988" max="9988" width="8.42578125" style="378" customWidth="1"/>
    <col min="9989" max="9989" width="1.42578125" style="378" customWidth="1"/>
    <col min="9990" max="9990" width="0.5703125" style="378" customWidth="1"/>
    <col min="9991" max="9991" width="5.7109375" style="378" customWidth="1"/>
    <col min="9992" max="9992" width="16" style="378" customWidth="1"/>
    <col min="9993" max="9993" width="8.5703125" style="378" customWidth="1"/>
    <col min="9994" max="9994" width="7.5703125" style="378" customWidth="1"/>
    <col min="9995" max="10229" width="7.140625" style="378"/>
    <col min="10230" max="10230" width="0.85546875" style="378" customWidth="1"/>
    <col min="10231" max="10231" width="16.85546875" style="378" customWidth="1"/>
    <col min="10232" max="10232" width="0.85546875" style="378" customWidth="1"/>
    <col min="10233" max="10233" width="1" style="378" customWidth="1"/>
    <col min="10234" max="10234" width="10.140625" style="378" customWidth="1"/>
    <col min="10235" max="10235" width="9.28515625" style="378" customWidth="1"/>
    <col min="10236" max="10236" width="8.7109375" style="378" customWidth="1"/>
    <col min="10237" max="10237" width="1.7109375" style="378" customWidth="1"/>
    <col min="10238" max="10238" width="7.28515625" style="378" customWidth="1"/>
    <col min="10239" max="10239" width="9.28515625" style="378" customWidth="1"/>
    <col min="10240" max="10240" width="8.7109375" style="378" customWidth="1"/>
    <col min="10241" max="10241" width="1.7109375" style="378" customWidth="1"/>
    <col min="10242" max="10242" width="8.7109375" style="378" customWidth="1"/>
    <col min="10243" max="10243" width="9.28515625" style="378" customWidth="1"/>
    <col min="10244" max="10244" width="8.42578125" style="378" customWidth="1"/>
    <col min="10245" max="10245" width="1.42578125" style="378" customWidth="1"/>
    <col min="10246" max="10246" width="0.5703125" style="378" customWidth="1"/>
    <col min="10247" max="10247" width="5.7109375" style="378" customWidth="1"/>
    <col min="10248" max="10248" width="16" style="378" customWidth="1"/>
    <col min="10249" max="10249" width="8.5703125" style="378" customWidth="1"/>
    <col min="10250" max="10250" width="7.5703125" style="378" customWidth="1"/>
    <col min="10251" max="10485" width="7.140625" style="378"/>
    <col min="10486" max="10486" width="0.85546875" style="378" customWidth="1"/>
    <col min="10487" max="10487" width="16.85546875" style="378" customWidth="1"/>
    <col min="10488" max="10488" width="0.85546875" style="378" customWidth="1"/>
    <col min="10489" max="10489" width="1" style="378" customWidth="1"/>
    <col min="10490" max="10490" width="10.140625" style="378" customWidth="1"/>
    <col min="10491" max="10491" width="9.28515625" style="378" customWidth="1"/>
    <col min="10492" max="10492" width="8.7109375" style="378" customWidth="1"/>
    <col min="10493" max="10493" width="1.7109375" style="378" customWidth="1"/>
    <col min="10494" max="10494" width="7.28515625" style="378" customWidth="1"/>
    <col min="10495" max="10495" width="9.28515625" style="378" customWidth="1"/>
    <col min="10496" max="10496" width="8.7109375" style="378" customWidth="1"/>
    <col min="10497" max="10497" width="1.7109375" style="378" customWidth="1"/>
    <col min="10498" max="10498" width="8.7109375" style="378" customWidth="1"/>
    <col min="10499" max="10499" width="9.28515625" style="378" customWidth="1"/>
    <col min="10500" max="10500" width="8.42578125" style="378" customWidth="1"/>
    <col min="10501" max="10501" width="1.42578125" style="378" customWidth="1"/>
    <col min="10502" max="10502" width="0.5703125" style="378" customWidth="1"/>
    <col min="10503" max="10503" width="5.7109375" style="378" customWidth="1"/>
    <col min="10504" max="10504" width="16" style="378" customWidth="1"/>
    <col min="10505" max="10505" width="8.5703125" style="378" customWidth="1"/>
    <col min="10506" max="10506" width="7.5703125" style="378" customWidth="1"/>
    <col min="10507" max="10741" width="7.140625" style="378"/>
    <col min="10742" max="10742" width="0.85546875" style="378" customWidth="1"/>
    <col min="10743" max="10743" width="16.85546875" style="378" customWidth="1"/>
    <col min="10744" max="10744" width="0.85546875" style="378" customWidth="1"/>
    <col min="10745" max="10745" width="1" style="378" customWidth="1"/>
    <col min="10746" max="10746" width="10.140625" style="378" customWidth="1"/>
    <col min="10747" max="10747" width="9.28515625" style="378" customWidth="1"/>
    <col min="10748" max="10748" width="8.7109375" style="378" customWidth="1"/>
    <col min="10749" max="10749" width="1.7109375" style="378" customWidth="1"/>
    <col min="10750" max="10750" width="7.28515625" style="378" customWidth="1"/>
    <col min="10751" max="10751" width="9.28515625" style="378" customWidth="1"/>
    <col min="10752" max="10752" width="8.7109375" style="378" customWidth="1"/>
    <col min="10753" max="10753" width="1.7109375" style="378" customWidth="1"/>
    <col min="10754" max="10754" width="8.7109375" style="378" customWidth="1"/>
    <col min="10755" max="10755" width="9.28515625" style="378" customWidth="1"/>
    <col min="10756" max="10756" width="8.42578125" style="378" customWidth="1"/>
    <col min="10757" max="10757" width="1.42578125" style="378" customWidth="1"/>
    <col min="10758" max="10758" width="0.5703125" style="378" customWidth="1"/>
    <col min="10759" max="10759" width="5.7109375" style="378" customWidth="1"/>
    <col min="10760" max="10760" width="16" style="378" customWidth="1"/>
    <col min="10761" max="10761" width="8.5703125" style="378" customWidth="1"/>
    <col min="10762" max="10762" width="7.5703125" style="378" customWidth="1"/>
    <col min="10763" max="10997" width="7.140625" style="378"/>
    <col min="10998" max="10998" width="0.85546875" style="378" customWidth="1"/>
    <col min="10999" max="10999" width="16.85546875" style="378" customWidth="1"/>
    <col min="11000" max="11000" width="0.85546875" style="378" customWidth="1"/>
    <col min="11001" max="11001" width="1" style="378" customWidth="1"/>
    <col min="11002" max="11002" width="10.140625" style="378" customWidth="1"/>
    <col min="11003" max="11003" width="9.28515625" style="378" customWidth="1"/>
    <col min="11004" max="11004" width="8.7109375" style="378" customWidth="1"/>
    <col min="11005" max="11005" width="1.7109375" style="378" customWidth="1"/>
    <col min="11006" max="11006" width="7.28515625" style="378" customWidth="1"/>
    <col min="11007" max="11007" width="9.28515625" style="378" customWidth="1"/>
    <col min="11008" max="11008" width="8.7109375" style="378" customWidth="1"/>
    <col min="11009" max="11009" width="1.7109375" style="378" customWidth="1"/>
    <col min="11010" max="11010" width="8.7109375" style="378" customWidth="1"/>
    <col min="11011" max="11011" width="9.28515625" style="378" customWidth="1"/>
    <col min="11012" max="11012" width="8.42578125" style="378" customWidth="1"/>
    <col min="11013" max="11013" width="1.42578125" style="378" customWidth="1"/>
    <col min="11014" max="11014" width="0.5703125" style="378" customWidth="1"/>
    <col min="11015" max="11015" width="5.7109375" style="378" customWidth="1"/>
    <col min="11016" max="11016" width="16" style="378" customWidth="1"/>
    <col min="11017" max="11017" width="8.5703125" style="378" customWidth="1"/>
    <col min="11018" max="11018" width="7.5703125" style="378" customWidth="1"/>
    <col min="11019" max="11253" width="7.140625" style="378"/>
    <col min="11254" max="11254" width="0.85546875" style="378" customWidth="1"/>
    <col min="11255" max="11255" width="16.85546875" style="378" customWidth="1"/>
    <col min="11256" max="11256" width="0.85546875" style="378" customWidth="1"/>
    <col min="11257" max="11257" width="1" style="378" customWidth="1"/>
    <col min="11258" max="11258" width="10.140625" style="378" customWidth="1"/>
    <col min="11259" max="11259" width="9.28515625" style="378" customWidth="1"/>
    <col min="11260" max="11260" width="8.7109375" style="378" customWidth="1"/>
    <col min="11261" max="11261" width="1.7109375" style="378" customWidth="1"/>
    <col min="11262" max="11262" width="7.28515625" style="378" customWidth="1"/>
    <col min="11263" max="11263" width="9.28515625" style="378" customWidth="1"/>
    <col min="11264" max="11264" width="8.7109375" style="378" customWidth="1"/>
    <col min="11265" max="11265" width="1.7109375" style="378" customWidth="1"/>
    <col min="11266" max="11266" width="8.7109375" style="378" customWidth="1"/>
    <col min="11267" max="11267" width="9.28515625" style="378" customWidth="1"/>
    <col min="11268" max="11268" width="8.42578125" style="378" customWidth="1"/>
    <col min="11269" max="11269" width="1.42578125" style="378" customWidth="1"/>
    <col min="11270" max="11270" width="0.5703125" style="378" customWidth="1"/>
    <col min="11271" max="11271" width="5.7109375" style="378" customWidth="1"/>
    <col min="11272" max="11272" width="16" style="378" customWidth="1"/>
    <col min="11273" max="11273" width="8.5703125" style="378" customWidth="1"/>
    <col min="11274" max="11274" width="7.5703125" style="378" customWidth="1"/>
    <col min="11275" max="11509" width="7.140625" style="378"/>
    <col min="11510" max="11510" width="0.85546875" style="378" customWidth="1"/>
    <col min="11511" max="11511" width="16.85546875" style="378" customWidth="1"/>
    <col min="11512" max="11512" width="0.85546875" style="378" customWidth="1"/>
    <col min="11513" max="11513" width="1" style="378" customWidth="1"/>
    <col min="11514" max="11514" width="10.140625" style="378" customWidth="1"/>
    <col min="11515" max="11515" width="9.28515625" style="378" customWidth="1"/>
    <col min="11516" max="11516" width="8.7109375" style="378" customWidth="1"/>
    <col min="11517" max="11517" width="1.7109375" style="378" customWidth="1"/>
    <col min="11518" max="11518" width="7.28515625" style="378" customWidth="1"/>
    <col min="11519" max="11519" width="9.28515625" style="378" customWidth="1"/>
    <col min="11520" max="11520" width="8.7109375" style="378" customWidth="1"/>
    <col min="11521" max="11521" width="1.7109375" style="378" customWidth="1"/>
    <col min="11522" max="11522" width="8.7109375" style="378" customWidth="1"/>
    <col min="11523" max="11523" width="9.28515625" style="378" customWidth="1"/>
    <col min="11524" max="11524" width="8.42578125" style="378" customWidth="1"/>
    <col min="11525" max="11525" width="1.42578125" style="378" customWidth="1"/>
    <col min="11526" max="11526" width="0.5703125" style="378" customWidth="1"/>
    <col min="11527" max="11527" width="5.7109375" style="378" customWidth="1"/>
    <col min="11528" max="11528" width="16" style="378" customWidth="1"/>
    <col min="11529" max="11529" width="8.5703125" style="378" customWidth="1"/>
    <col min="11530" max="11530" width="7.5703125" style="378" customWidth="1"/>
    <col min="11531" max="11765" width="7.140625" style="378"/>
    <col min="11766" max="11766" width="0.85546875" style="378" customWidth="1"/>
    <col min="11767" max="11767" width="16.85546875" style="378" customWidth="1"/>
    <col min="11768" max="11768" width="0.85546875" style="378" customWidth="1"/>
    <col min="11769" max="11769" width="1" style="378" customWidth="1"/>
    <col min="11770" max="11770" width="10.140625" style="378" customWidth="1"/>
    <col min="11771" max="11771" width="9.28515625" style="378" customWidth="1"/>
    <col min="11772" max="11772" width="8.7109375" style="378" customWidth="1"/>
    <col min="11773" max="11773" width="1.7109375" style="378" customWidth="1"/>
    <col min="11774" max="11774" width="7.28515625" style="378" customWidth="1"/>
    <col min="11775" max="11775" width="9.28515625" style="378" customWidth="1"/>
    <col min="11776" max="11776" width="8.7109375" style="378" customWidth="1"/>
    <col min="11777" max="11777" width="1.7109375" style="378" customWidth="1"/>
    <col min="11778" max="11778" width="8.7109375" style="378" customWidth="1"/>
    <col min="11779" max="11779" width="9.28515625" style="378" customWidth="1"/>
    <col min="11780" max="11780" width="8.42578125" style="378" customWidth="1"/>
    <col min="11781" max="11781" width="1.42578125" style="378" customWidth="1"/>
    <col min="11782" max="11782" width="0.5703125" style="378" customWidth="1"/>
    <col min="11783" max="11783" width="5.7109375" style="378" customWidth="1"/>
    <col min="11784" max="11784" width="16" style="378" customWidth="1"/>
    <col min="11785" max="11785" width="8.5703125" style="378" customWidth="1"/>
    <col min="11786" max="11786" width="7.5703125" style="378" customWidth="1"/>
    <col min="11787" max="12021" width="7.140625" style="378"/>
    <col min="12022" max="12022" width="0.85546875" style="378" customWidth="1"/>
    <col min="12023" max="12023" width="16.85546875" style="378" customWidth="1"/>
    <col min="12024" max="12024" width="0.85546875" style="378" customWidth="1"/>
    <col min="12025" max="12025" width="1" style="378" customWidth="1"/>
    <col min="12026" max="12026" width="10.140625" style="378" customWidth="1"/>
    <col min="12027" max="12027" width="9.28515625" style="378" customWidth="1"/>
    <col min="12028" max="12028" width="8.7109375" style="378" customWidth="1"/>
    <col min="12029" max="12029" width="1.7109375" style="378" customWidth="1"/>
    <col min="12030" max="12030" width="7.28515625" style="378" customWidth="1"/>
    <col min="12031" max="12031" width="9.28515625" style="378" customWidth="1"/>
    <col min="12032" max="12032" width="8.7109375" style="378" customWidth="1"/>
    <col min="12033" max="12033" width="1.7109375" style="378" customWidth="1"/>
    <col min="12034" max="12034" width="8.7109375" style="378" customWidth="1"/>
    <col min="12035" max="12035" width="9.28515625" style="378" customWidth="1"/>
    <col min="12036" max="12036" width="8.42578125" style="378" customWidth="1"/>
    <col min="12037" max="12037" width="1.42578125" style="378" customWidth="1"/>
    <col min="12038" max="12038" width="0.5703125" style="378" customWidth="1"/>
    <col min="12039" max="12039" width="5.7109375" style="378" customWidth="1"/>
    <col min="12040" max="12040" width="16" style="378" customWidth="1"/>
    <col min="12041" max="12041" width="8.5703125" style="378" customWidth="1"/>
    <col min="12042" max="12042" width="7.5703125" style="378" customWidth="1"/>
    <col min="12043" max="12277" width="7.140625" style="378"/>
    <col min="12278" max="12278" width="0.85546875" style="378" customWidth="1"/>
    <col min="12279" max="12279" width="16.85546875" style="378" customWidth="1"/>
    <col min="12280" max="12280" width="0.85546875" style="378" customWidth="1"/>
    <col min="12281" max="12281" width="1" style="378" customWidth="1"/>
    <col min="12282" max="12282" width="10.140625" style="378" customWidth="1"/>
    <col min="12283" max="12283" width="9.28515625" style="378" customWidth="1"/>
    <col min="12284" max="12284" width="8.7109375" style="378" customWidth="1"/>
    <col min="12285" max="12285" width="1.7109375" style="378" customWidth="1"/>
    <col min="12286" max="12286" width="7.28515625" style="378" customWidth="1"/>
    <col min="12287" max="12287" width="9.28515625" style="378" customWidth="1"/>
    <col min="12288" max="12288" width="8.7109375" style="378" customWidth="1"/>
    <col min="12289" max="12289" width="1.7109375" style="378" customWidth="1"/>
    <col min="12290" max="12290" width="8.7109375" style="378" customWidth="1"/>
    <col min="12291" max="12291" width="9.28515625" style="378" customWidth="1"/>
    <col min="12292" max="12292" width="8.42578125" style="378" customWidth="1"/>
    <col min="12293" max="12293" width="1.42578125" style="378" customWidth="1"/>
    <col min="12294" max="12294" width="0.5703125" style="378" customWidth="1"/>
    <col min="12295" max="12295" width="5.7109375" style="378" customWidth="1"/>
    <col min="12296" max="12296" width="16" style="378" customWidth="1"/>
    <col min="12297" max="12297" width="8.5703125" style="378" customWidth="1"/>
    <col min="12298" max="12298" width="7.5703125" style="378" customWidth="1"/>
    <col min="12299" max="12533" width="7.140625" style="378"/>
    <col min="12534" max="12534" width="0.85546875" style="378" customWidth="1"/>
    <col min="12535" max="12535" width="16.85546875" style="378" customWidth="1"/>
    <col min="12536" max="12536" width="0.85546875" style="378" customWidth="1"/>
    <col min="12537" max="12537" width="1" style="378" customWidth="1"/>
    <col min="12538" max="12538" width="10.140625" style="378" customWidth="1"/>
    <col min="12539" max="12539" width="9.28515625" style="378" customWidth="1"/>
    <col min="12540" max="12540" width="8.7109375" style="378" customWidth="1"/>
    <col min="12541" max="12541" width="1.7109375" style="378" customWidth="1"/>
    <col min="12542" max="12542" width="7.28515625" style="378" customWidth="1"/>
    <col min="12543" max="12543" width="9.28515625" style="378" customWidth="1"/>
    <col min="12544" max="12544" width="8.7109375" style="378" customWidth="1"/>
    <col min="12545" max="12545" width="1.7109375" style="378" customWidth="1"/>
    <col min="12546" max="12546" width="8.7109375" style="378" customWidth="1"/>
    <col min="12547" max="12547" width="9.28515625" style="378" customWidth="1"/>
    <col min="12548" max="12548" width="8.42578125" style="378" customWidth="1"/>
    <col min="12549" max="12549" width="1.42578125" style="378" customWidth="1"/>
    <col min="12550" max="12550" width="0.5703125" style="378" customWidth="1"/>
    <col min="12551" max="12551" width="5.7109375" style="378" customWidth="1"/>
    <col min="12552" max="12552" width="16" style="378" customWidth="1"/>
    <col min="12553" max="12553" width="8.5703125" style="378" customWidth="1"/>
    <col min="12554" max="12554" width="7.5703125" style="378" customWidth="1"/>
    <col min="12555" max="12789" width="7.140625" style="378"/>
    <col min="12790" max="12790" width="0.85546875" style="378" customWidth="1"/>
    <col min="12791" max="12791" width="16.85546875" style="378" customWidth="1"/>
    <col min="12792" max="12792" width="0.85546875" style="378" customWidth="1"/>
    <col min="12793" max="12793" width="1" style="378" customWidth="1"/>
    <col min="12794" max="12794" width="10.140625" style="378" customWidth="1"/>
    <col min="12795" max="12795" width="9.28515625" style="378" customWidth="1"/>
    <col min="12796" max="12796" width="8.7109375" style="378" customWidth="1"/>
    <col min="12797" max="12797" width="1.7109375" style="378" customWidth="1"/>
    <col min="12798" max="12798" width="7.28515625" style="378" customWidth="1"/>
    <col min="12799" max="12799" width="9.28515625" style="378" customWidth="1"/>
    <col min="12800" max="12800" width="8.7109375" style="378" customWidth="1"/>
    <col min="12801" max="12801" width="1.7109375" style="378" customWidth="1"/>
    <col min="12802" max="12802" width="8.7109375" style="378" customWidth="1"/>
    <col min="12803" max="12803" width="9.28515625" style="378" customWidth="1"/>
    <col min="12804" max="12804" width="8.42578125" style="378" customWidth="1"/>
    <col min="12805" max="12805" width="1.42578125" style="378" customWidth="1"/>
    <col min="12806" max="12806" width="0.5703125" style="378" customWidth="1"/>
    <col min="12807" max="12807" width="5.7109375" style="378" customWidth="1"/>
    <col min="12808" max="12808" width="16" style="378" customWidth="1"/>
    <col min="12809" max="12809" width="8.5703125" style="378" customWidth="1"/>
    <col min="12810" max="12810" width="7.5703125" style="378" customWidth="1"/>
    <col min="12811" max="13045" width="7.140625" style="378"/>
    <col min="13046" max="13046" width="0.85546875" style="378" customWidth="1"/>
    <col min="13047" max="13047" width="16.85546875" style="378" customWidth="1"/>
    <col min="13048" max="13048" width="0.85546875" style="378" customWidth="1"/>
    <col min="13049" max="13049" width="1" style="378" customWidth="1"/>
    <col min="13050" max="13050" width="10.140625" style="378" customWidth="1"/>
    <col min="13051" max="13051" width="9.28515625" style="378" customWidth="1"/>
    <col min="13052" max="13052" width="8.7109375" style="378" customWidth="1"/>
    <col min="13053" max="13053" width="1.7109375" style="378" customWidth="1"/>
    <col min="13054" max="13054" width="7.28515625" style="378" customWidth="1"/>
    <col min="13055" max="13055" width="9.28515625" style="378" customWidth="1"/>
    <col min="13056" max="13056" width="8.7109375" style="378" customWidth="1"/>
    <col min="13057" max="13057" width="1.7109375" style="378" customWidth="1"/>
    <col min="13058" max="13058" width="8.7109375" style="378" customWidth="1"/>
    <col min="13059" max="13059" width="9.28515625" style="378" customWidth="1"/>
    <col min="13060" max="13060" width="8.42578125" style="378" customWidth="1"/>
    <col min="13061" max="13061" width="1.42578125" style="378" customWidth="1"/>
    <col min="13062" max="13062" width="0.5703125" style="378" customWidth="1"/>
    <col min="13063" max="13063" width="5.7109375" style="378" customWidth="1"/>
    <col min="13064" max="13064" width="16" style="378" customWidth="1"/>
    <col min="13065" max="13065" width="8.5703125" style="378" customWidth="1"/>
    <col min="13066" max="13066" width="7.5703125" style="378" customWidth="1"/>
    <col min="13067" max="13301" width="7.140625" style="378"/>
    <col min="13302" max="13302" width="0.85546875" style="378" customWidth="1"/>
    <col min="13303" max="13303" width="16.85546875" style="378" customWidth="1"/>
    <col min="13304" max="13304" width="0.85546875" style="378" customWidth="1"/>
    <col min="13305" max="13305" width="1" style="378" customWidth="1"/>
    <col min="13306" max="13306" width="10.140625" style="378" customWidth="1"/>
    <col min="13307" max="13307" width="9.28515625" style="378" customWidth="1"/>
    <col min="13308" max="13308" width="8.7109375" style="378" customWidth="1"/>
    <col min="13309" max="13309" width="1.7109375" style="378" customWidth="1"/>
    <col min="13310" max="13310" width="7.28515625" style="378" customWidth="1"/>
    <col min="13311" max="13311" width="9.28515625" style="378" customWidth="1"/>
    <col min="13312" max="13312" width="8.7109375" style="378" customWidth="1"/>
    <col min="13313" max="13313" width="1.7109375" style="378" customWidth="1"/>
    <col min="13314" max="13314" width="8.7109375" style="378" customWidth="1"/>
    <col min="13315" max="13315" width="9.28515625" style="378" customWidth="1"/>
    <col min="13316" max="13316" width="8.42578125" style="378" customWidth="1"/>
    <col min="13317" max="13317" width="1.42578125" style="378" customWidth="1"/>
    <col min="13318" max="13318" width="0.5703125" style="378" customWidth="1"/>
    <col min="13319" max="13319" width="5.7109375" style="378" customWidth="1"/>
    <col min="13320" max="13320" width="16" style="378" customWidth="1"/>
    <col min="13321" max="13321" width="8.5703125" style="378" customWidth="1"/>
    <col min="13322" max="13322" width="7.5703125" style="378" customWidth="1"/>
    <col min="13323" max="13557" width="7.140625" style="378"/>
    <col min="13558" max="13558" width="0.85546875" style="378" customWidth="1"/>
    <col min="13559" max="13559" width="16.85546875" style="378" customWidth="1"/>
    <col min="13560" max="13560" width="0.85546875" style="378" customWidth="1"/>
    <col min="13561" max="13561" width="1" style="378" customWidth="1"/>
    <col min="13562" max="13562" width="10.140625" style="378" customWidth="1"/>
    <col min="13563" max="13563" width="9.28515625" style="378" customWidth="1"/>
    <col min="13564" max="13564" width="8.7109375" style="378" customWidth="1"/>
    <col min="13565" max="13565" width="1.7109375" style="378" customWidth="1"/>
    <col min="13566" max="13566" width="7.28515625" style="378" customWidth="1"/>
    <col min="13567" max="13567" width="9.28515625" style="378" customWidth="1"/>
    <col min="13568" max="13568" width="8.7109375" style="378" customWidth="1"/>
    <col min="13569" max="13569" width="1.7109375" style="378" customWidth="1"/>
    <col min="13570" max="13570" width="8.7109375" style="378" customWidth="1"/>
    <col min="13571" max="13571" width="9.28515625" style="378" customWidth="1"/>
    <col min="13572" max="13572" width="8.42578125" style="378" customWidth="1"/>
    <col min="13573" max="13573" width="1.42578125" style="378" customWidth="1"/>
    <col min="13574" max="13574" width="0.5703125" style="378" customWidth="1"/>
    <col min="13575" max="13575" width="5.7109375" style="378" customWidth="1"/>
    <col min="13576" max="13576" width="16" style="378" customWidth="1"/>
    <col min="13577" max="13577" width="8.5703125" style="378" customWidth="1"/>
    <col min="13578" max="13578" width="7.5703125" style="378" customWidth="1"/>
    <col min="13579" max="13813" width="7.140625" style="378"/>
    <col min="13814" max="13814" width="0.85546875" style="378" customWidth="1"/>
    <col min="13815" max="13815" width="16.85546875" style="378" customWidth="1"/>
    <col min="13816" max="13816" width="0.85546875" style="378" customWidth="1"/>
    <col min="13817" max="13817" width="1" style="378" customWidth="1"/>
    <col min="13818" max="13818" width="10.140625" style="378" customWidth="1"/>
    <col min="13819" max="13819" width="9.28515625" style="378" customWidth="1"/>
    <col min="13820" max="13820" width="8.7109375" style="378" customWidth="1"/>
    <col min="13821" max="13821" width="1.7109375" style="378" customWidth="1"/>
    <col min="13822" max="13822" width="7.28515625" style="378" customWidth="1"/>
    <col min="13823" max="13823" width="9.28515625" style="378" customWidth="1"/>
    <col min="13824" max="13824" width="8.7109375" style="378" customWidth="1"/>
    <col min="13825" max="13825" width="1.7109375" style="378" customWidth="1"/>
    <col min="13826" max="13826" width="8.7109375" style="378" customWidth="1"/>
    <col min="13827" max="13827" width="9.28515625" style="378" customWidth="1"/>
    <col min="13828" max="13828" width="8.42578125" style="378" customWidth="1"/>
    <col min="13829" max="13829" width="1.42578125" style="378" customWidth="1"/>
    <col min="13830" max="13830" width="0.5703125" style="378" customWidth="1"/>
    <col min="13831" max="13831" width="5.7109375" style="378" customWidth="1"/>
    <col min="13832" max="13832" width="16" style="378" customWidth="1"/>
    <col min="13833" max="13833" width="8.5703125" style="378" customWidth="1"/>
    <col min="13834" max="13834" width="7.5703125" style="378" customWidth="1"/>
    <col min="13835" max="14069" width="7.140625" style="378"/>
    <col min="14070" max="14070" width="0.85546875" style="378" customWidth="1"/>
    <col min="14071" max="14071" width="16.85546875" style="378" customWidth="1"/>
    <col min="14072" max="14072" width="0.85546875" style="378" customWidth="1"/>
    <col min="14073" max="14073" width="1" style="378" customWidth="1"/>
    <col min="14074" max="14074" width="10.140625" style="378" customWidth="1"/>
    <col min="14075" max="14075" width="9.28515625" style="378" customWidth="1"/>
    <col min="14076" max="14076" width="8.7109375" style="378" customWidth="1"/>
    <col min="14077" max="14077" width="1.7109375" style="378" customWidth="1"/>
    <col min="14078" max="14078" width="7.28515625" style="378" customWidth="1"/>
    <col min="14079" max="14079" width="9.28515625" style="378" customWidth="1"/>
    <col min="14080" max="14080" width="8.7109375" style="378" customWidth="1"/>
    <col min="14081" max="14081" width="1.7109375" style="378" customWidth="1"/>
    <col min="14082" max="14082" width="8.7109375" style="378" customWidth="1"/>
    <col min="14083" max="14083" width="9.28515625" style="378" customWidth="1"/>
    <col min="14084" max="14084" width="8.42578125" style="378" customWidth="1"/>
    <col min="14085" max="14085" width="1.42578125" style="378" customWidth="1"/>
    <col min="14086" max="14086" width="0.5703125" style="378" customWidth="1"/>
    <col min="14087" max="14087" width="5.7109375" style="378" customWidth="1"/>
    <col min="14088" max="14088" width="16" style="378" customWidth="1"/>
    <col min="14089" max="14089" width="8.5703125" style="378" customWidth="1"/>
    <col min="14090" max="14090" width="7.5703125" style="378" customWidth="1"/>
    <col min="14091" max="14325" width="7.140625" style="378"/>
    <col min="14326" max="14326" width="0.85546875" style="378" customWidth="1"/>
    <col min="14327" max="14327" width="16.85546875" style="378" customWidth="1"/>
    <col min="14328" max="14328" width="0.85546875" style="378" customWidth="1"/>
    <col min="14329" max="14329" width="1" style="378" customWidth="1"/>
    <col min="14330" max="14330" width="10.140625" style="378" customWidth="1"/>
    <col min="14331" max="14331" width="9.28515625" style="378" customWidth="1"/>
    <col min="14332" max="14332" width="8.7109375" style="378" customWidth="1"/>
    <col min="14333" max="14333" width="1.7109375" style="378" customWidth="1"/>
    <col min="14334" max="14334" width="7.28515625" style="378" customWidth="1"/>
    <col min="14335" max="14335" width="9.28515625" style="378" customWidth="1"/>
    <col min="14336" max="14336" width="8.7109375" style="378" customWidth="1"/>
    <col min="14337" max="14337" width="1.7109375" style="378" customWidth="1"/>
    <col min="14338" max="14338" width="8.7109375" style="378" customWidth="1"/>
    <col min="14339" max="14339" width="9.28515625" style="378" customWidth="1"/>
    <col min="14340" max="14340" width="8.42578125" style="378" customWidth="1"/>
    <col min="14341" max="14341" width="1.42578125" style="378" customWidth="1"/>
    <col min="14342" max="14342" width="0.5703125" style="378" customWidth="1"/>
    <col min="14343" max="14343" width="5.7109375" style="378" customWidth="1"/>
    <col min="14344" max="14344" width="16" style="378" customWidth="1"/>
    <col min="14345" max="14345" width="8.5703125" style="378" customWidth="1"/>
    <col min="14346" max="14346" width="7.5703125" style="378" customWidth="1"/>
    <col min="14347" max="14581" width="7.140625" style="378"/>
    <col min="14582" max="14582" width="0.85546875" style="378" customWidth="1"/>
    <col min="14583" max="14583" width="16.85546875" style="378" customWidth="1"/>
    <col min="14584" max="14584" width="0.85546875" style="378" customWidth="1"/>
    <col min="14585" max="14585" width="1" style="378" customWidth="1"/>
    <col min="14586" max="14586" width="10.140625" style="378" customWidth="1"/>
    <col min="14587" max="14587" width="9.28515625" style="378" customWidth="1"/>
    <col min="14588" max="14588" width="8.7109375" style="378" customWidth="1"/>
    <col min="14589" max="14589" width="1.7109375" style="378" customWidth="1"/>
    <col min="14590" max="14590" width="7.28515625" style="378" customWidth="1"/>
    <col min="14591" max="14591" width="9.28515625" style="378" customWidth="1"/>
    <col min="14592" max="14592" width="8.7109375" style="378" customWidth="1"/>
    <col min="14593" max="14593" width="1.7109375" style="378" customWidth="1"/>
    <col min="14594" max="14594" width="8.7109375" style="378" customWidth="1"/>
    <col min="14595" max="14595" width="9.28515625" style="378" customWidth="1"/>
    <col min="14596" max="14596" width="8.42578125" style="378" customWidth="1"/>
    <col min="14597" max="14597" width="1.42578125" style="378" customWidth="1"/>
    <col min="14598" max="14598" width="0.5703125" style="378" customWidth="1"/>
    <col min="14599" max="14599" width="5.7109375" style="378" customWidth="1"/>
    <col min="14600" max="14600" width="16" style="378" customWidth="1"/>
    <col min="14601" max="14601" width="8.5703125" style="378" customWidth="1"/>
    <col min="14602" max="14602" width="7.5703125" style="378" customWidth="1"/>
    <col min="14603" max="14837" width="7.140625" style="378"/>
    <col min="14838" max="14838" width="0.85546875" style="378" customWidth="1"/>
    <col min="14839" max="14839" width="16.85546875" style="378" customWidth="1"/>
    <col min="14840" max="14840" width="0.85546875" style="378" customWidth="1"/>
    <col min="14841" max="14841" width="1" style="378" customWidth="1"/>
    <col min="14842" max="14842" width="10.140625" style="378" customWidth="1"/>
    <col min="14843" max="14843" width="9.28515625" style="378" customWidth="1"/>
    <col min="14844" max="14844" width="8.7109375" style="378" customWidth="1"/>
    <col min="14845" max="14845" width="1.7109375" style="378" customWidth="1"/>
    <col min="14846" max="14846" width="7.28515625" style="378" customWidth="1"/>
    <col min="14847" max="14847" width="9.28515625" style="378" customWidth="1"/>
    <col min="14848" max="14848" width="8.7109375" style="378" customWidth="1"/>
    <col min="14849" max="14849" width="1.7109375" style="378" customWidth="1"/>
    <col min="14850" max="14850" width="8.7109375" style="378" customWidth="1"/>
    <col min="14851" max="14851" width="9.28515625" style="378" customWidth="1"/>
    <col min="14852" max="14852" width="8.42578125" style="378" customWidth="1"/>
    <col min="14853" max="14853" width="1.42578125" style="378" customWidth="1"/>
    <col min="14854" max="14854" width="0.5703125" style="378" customWidth="1"/>
    <col min="14855" max="14855" width="5.7109375" style="378" customWidth="1"/>
    <col min="14856" max="14856" width="16" style="378" customWidth="1"/>
    <col min="14857" max="14857" width="8.5703125" style="378" customWidth="1"/>
    <col min="14858" max="14858" width="7.5703125" style="378" customWidth="1"/>
    <col min="14859" max="15093" width="7.140625" style="378"/>
    <col min="15094" max="15094" width="0.85546875" style="378" customWidth="1"/>
    <col min="15095" max="15095" width="16.85546875" style="378" customWidth="1"/>
    <col min="15096" max="15096" width="0.85546875" style="378" customWidth="1"/>
    <col min="15097" max="15097" width="1" style="378" customWidth="1"/>
    <col min="15098" max="15098" width="10.140625" style="378" customWidth="1"/>
    <col min="15099" max="15099" width="9.28515625" style="378" customWidth="1"/>
    <col min="15100" max="15100" width="8.7109375" style="378" customWidth="1"/>
    <col min="15101" max="15101" width="1.7109375" style="378" customWidth="1"/>
    <col min="15102" max="15102" width="7.28515625" style="378" customWidth="1"/>
    <col min="15103" max="15103" width="9.28515625" style="378" customWidth="1"/>
    <col min="15104" max="15104" width="8.7109375" style="378" customWidth="1"/>
    <col min="15105" max="15105" width="1.7109375" style="378" customWidth="1"/>
    <col min="15106" max="15106" width="8.7109375" style="378" customWidth="1"/>
    <col min="15107" max="15107" width="9.28515625" style="378" customWidth="1"/>
    <col min="15108" max="15108" width="8.42578125" style="378" customWidth="1"/>
    <col min="15109" max="15109" width="1.42578125" style="378" customWidth="1"/>
    <col min="15110" max="15110" width="0.5703125" style="378" customWidth="1"/>
    <col min="15111" max="15111" width="5.7109375" style="378" customWidth="1"/>
    <col min="15112" max="15112" width="16" style="378" customWidth="1"/>
    <col min="15113" max="15113" width="8.5703125" style="378" customWidth="1"/>
    <col min="15114" max="15114" width="7.5703125" style="378" customWidth="1"/>
    <col min="15115" max="15349" width="7.140625" style="378"/>
    <col min="15350" max="15350" width="0.85546875" style="378" customWidth="1"/>
    <col min="15351" max="15351" width="16.85546875" style="378" customWidth="1"/>
    <col min="15352" max="15352" width="0.85546875" style="378" customWidth="1"/>
    <col min="15353" max="15353" width="1" style="378" customWidth="1"/>
    <col min="15354" max="15354" width="10.140625" style="378" customWidth="1"/>
    <col min="15355" max="15355" width="9.28515625" style="378" customWidth="1"/>
    <col min="15356" max="15356" width="8.7109375" style="378" customWidth="1"/>
    <col min="15357" max="15357" width="1.7109375" style="378" customWidth="1"/>
    <col min="15358" max="15358" width="7.28515625" style="378" customWidth="1"/>
    <col min="15359" max="15359" width="9.28515625" style="378" customWidth="1"/>
    <col min="15360" max="15360" width="8.7109375" style="378" customWidth="1"/>
    <col min="15361" max="15361" width="1.7109375" style="378" customWidth="1"/>
    <col min="15362" max="15362" width="8.7109375" style="378" customWidth="1"/>
    <col min="15363" max="15363" width="9.28515625" style="378" customWidth="1"/>
    <col min="15364" max="15364" width="8.42578125" style="378" customWidth="1"/>
    <col min="15365" max="15365" width="1.42578125" style="378" customWidth="1"/>
    <col min="15366" max="15366" width="0.5703125" style="378" customWidth="1"/>
    <col min="15367" max="15367" width="5.7109375" style="378" customWidth="1"/>
    <col min="15368" max="15368" width="16" style="378" customWidth="1"/>
    <col min="15369" max="15369" width="8.5703125" style="378" customWidth="1"/>
    <col min="15370" max="15370" width="7.5703125" style="378" customWidth="1"/>
    <col min="15371" max="15605" width="7.140625" style="378"/>
    <col min="15606" max="15606" width="0.85546875" style="378" customWidth="1"/>
    <col min="15607" max="15607" width="16.85546875" style="378" customWidth="1"/>
    <col min="15608" max="15608" width="0.85546875" style="378" customWidth="1"/>
    <col min="15609" max="15609" width="1" style="378" customWidth="1"/>
    <col min="15610" max="15610" width="10.140625" style="378" customWidth="1"/>
    <col min="15611" max="15611" width="9.28515625" style="378" customWidth="1"/>
    <col min="15612" max="15612" width="8.7109375" style="378" customWidth="1"/>
    <col min="15613" max="15613" width="1.7109375" style="378" customWidth="1"/>
    <col min="15614" max="15614" width="7.28515625" style="378" customWidth="1"/>
    <col min="15615" max="15615" width="9.28515625" style="378" customWidth="1"/>
    <col min="15616" max="15616" width="8.7109375" style="378" customWidth="1"/>
    <col min="15617" max="15617" width="1.7109375" style="378" customWidth="1"/>
    <col min="15618" max="15618" width="8.7109375" style="378" customWidth="1"/>
    <col min="15619" max="15619" width="9.28515625" style="378" customWidth="1"/>
    <col min="15620" max="15620" width="8.42578125" style="378" customWidth="1"/>
    <col min="15621" max="15621" width="1.42578125" style="378" customWidth="1"/>
    <col min="15622" max="15622" width="0.5703125" style="378" customWidth="1"/>
    <col min="15623" max="15623" width="5.7109375" style="378" customWidth="1"/>
    <col min="15624" max="15624" width="16" style="378" customWidth="1"/>
    <col min="15625" max="15625" width="8.5703125" style="378" customWidth="1"/>
    <col min="15626" max="15626" width="7.5703125" style="378" customWidth="1"/>
    <col min="15627" max="15861" width="7.140625" style="378"/>
    <col min="15862" max="15862" width="0.85546875" style="378" customWidth="1"/>
    <col min="15863" max="15863" width="16.85546875" style="378" customWidth="1"/>
    <col min="15864" max="15864" width="0.85546875" style="378" customWidth="1"/>
    <col min="15865" max="15865" width="1" style="378" customWidth="1"/>
    <col min="15866" max="15866" width="10.140625" style="378" customWidth="1"/>
    <col min="15867" max="15867" width="9.28515625" style="378" customWidth="1"/>
    <col min="15868" max="15868" width="8.7109375" style="378" customWidth="1"/>
    <col min="15869" max="15869" width="1.7109375" style="378" customWidth="1"/>
    <col min="15870" max="15870" width="7.28515625" style="378" customWidth="1"/>
    <col min="15871" max="15871" width="9.28515625" style="378" customWidth="1"/>
    <col min="15872" max="15872" width="8.7109375" style="378" customWidth="1"/>
    <col min="15873" max="15873" width="1.7109375" style="378" customWidth="1"/>
    <col min="15874" max="15874" width="8.7109375" style="378" customWidth="1"/>
    <col min="15875" max="15875" width="9.28515625" style="378" customWidth="1"/>
    <col min="15876" max="15876" width="8.42578125" style="378" customWidth="1"/>
    <col min="15877" max="15877" width="1.42578125" style="378" customWidth="1"/>
    <col min="15878" max="15878" width="0.5703125" style="378" customWidth="1"/>
    <col min="15879" max="15879" width="5.7109375" style="378" customWidth="1"/>
    <col min="15880" max="15880" width="16" style="378" customWidth="1"/>
    <col min="15881" max="15881" width="8.5703125" style="378" customWidth="1"/>
    <col min="15882" max="15882" width="7.5703125" style="378" customWidth="1"/>
    <col min="15883" max="16117" width="7.140625" style="378"/>
    <col min="16118" max="16118" width="0.85546875" style="378" customWidth="1"/>
    <col min="16119" max="16119" width="16.85546875" style="378" customWidth="1"/>
    <col min="16120" max="16120" width="0.85546875" style="378" customWidth="1"/>
    <col min="16121" max="16121" width="1" style="378" customWidth="1"/>
    <col min="16122" max="16122" width="10.140625" style="378" customWidth="1"/>
    <col min="16123" max="16123" width="9.28515625" style="378" customWidth="1"/>
    <col min="16124" max="16124" width="8.7109375" style="378" customWidth="1"/>
    <col min="16125" max="16125" width="1.7109375" style="378" customWidth="1"/>
    <col min="16126" max="16126" width="7.28515625" style="378" customWidth="1"/>
    <col min="16127" max="16127" width="9.28515625" style="378" customWidth="1"/>
    <col min="16128" max="16128" width="8.7109375" style="378" customWidth="1"/>
    <col min="16129" max="16129" width="1.7109375" style="378" customWidth="1"/>
    <col min="16130" max="16130" width="8.7109375" style="378" customWidth="1"/>
    <col min="16131" max="16131" width="9.28515625" style="378" customWidth="1"/>
    <col min="16132" max="16132" width="8.42578125" style="378" customWidth="1"/>
    <col min="16133" max="16133" width="1.42578125" style="378" customWidth="1"/>
    <col min="16134" max="16134" width="0.5703125" style="378" customWidth="1"/>
    <col min="16135" max="16135" width="5.7109375" style="378" customWidth="1"/>
    <col min="16136" max="16136" width="16" style="378" customWidth="1"/>
    <col min="16137" max="16137" width="8.5703125" style="378" customWidth="1"/>
    <col min="16138" max="16138" width="7.5703125" style="378" customWidth="1"/>
    <col min="16139" max="16384" width="7.140625" style="378"/>
  </cols>
  <sheetData>
    <row r="1" spans="1:11" ht="15" customHeight="1">
      <c r="I1" s="1041" t="s">
        <v>16</v>
      </c>
    </row>
    <row r="2" spans="1:11" ht="15" customHeight="1">
      <c r="I2" s="1042" t="s">
        <v>17</v>
      </c>
    </row>
    <row r="3" spans="1:11" ht="9" customHeight="1"/>
    <row r="4" spans="1:11" s="998" customFormat="1" ht="12.75">
      <c r="B4" s="999" t="s">
        <v>529</v>
      </c>
      <c r="C4" s="1000" t="s">
        <v>511</v>
      </c>
      <c r="D4" s="1001"/>
      <c r="E4" s="1001"/>
      <c r="F4" s="1001"/>
      <c r="G4" s="1001"/>
      <c r="H4" s="1001"/>
    </row>
    <row r="5" spans="1:11" s="998" customFormat="1" ht="12.75">
      <c r="B5" s="1002" t="s">
        <v>530</v>
      </c>
      <c r="C5" s="1003" t="s">
        <v>512</v>
      </c>
      <c r="D5" s="1002"/>
      <c r="E5" s="1002"/>
      <c r="F5" s="1002"/>
      <c r="G5" s="1002"/>
      <c r="H5" s="1002"/>
    </row>
    <row r="6" spans="1:11" ht="8.25" customHeight="1" thickBot="1">
      <c r="B6" s="732"/>
    </row>
    <row r="7" spans="1:11" ht="6" customHeight="1" thickTop="1">
      <c r="A7" s="808"/>
      <c r="B7" s="1004"/>
      <c r="C7" s="1004"/>
      <c r="D7" s="1005"/>
      <c r="E7" s="1005"/>
      <c r="F7" s="1005"/>
      <c r="G7" s="1005"/>
      <c r="H7" s="1005"/>
      <c r="I7" s="1004"/>
    </row>
    <row r="8" spans="1:11" s="1010" customFormat="1" ht="14.1" customHeight="1">
      <c r="A8" s="1006"/>
      <c r="B8" s="1007" t="s">
        <v>125</v>
      </c>
      <c r="C8" s="1008"/>
      <c r="D8" s="1009">
        <v>2022</v>
      </c>
      <c r="E8" s="1009"/>
      <c r="F8" s="1009">
        <v>2023</v>
      </c>
      <c r="G8" s="1009"/>
      <c r="H8" s="1009">
        <v>2024</v>
      </c>
      <c r="I8" s="1008"/>
    </row>
    <row r="9" spans="1:11" s="1010" customFormat="1" ht="14.1" customHeight="1">
      <c r="A9" s="1006"/>
      <c r="B9" s="1011" t="s">
        <v>126</v>
      </c>
      <c r="C9" s="1008"/>
      <c r="D9" s="1012"/>
      <c r="E9" s="1012"/>
      <c r="F9" s="1012"/>
      <c r="G9" s="1012"/>
      <c r="H9" s="1013"/>
      <c r="I9" s="1008"/>
    </row>
    <row r="10" spans="1:11" s="1010" customFormat="1" ht="9.9499999999999993" customHeight="1">
      <c r="A10" s="1014"/>
      <c r="B10" s="1015" t="s">
        <v>18</v>
      </c>
      <c r="C10" s="1015"/>
      <c r="D10" s="1016"/>
      <c r="E10" s="1016"/>
      <c r="F10" s="1016"/>
      <c r="G10" s="1016"/>
      <c r="H10" s="1017"/>
      <c r="I10" s="1015" t="s">
        <v>18</v>
      </c>
    </row>
    <row r="11" spans="1:11" s="1010" customFormat="1" ht="9.9499999999999993" customHeight="1">
      <c r="A11" s="1006"/>
      <c r="B11" s="1006"/>
      <c r="C11" s="1006"/>
      <c r="D11" s="1018"/>
      <c r="E11" s="1018"/>
      <c r="F11" s="1018"/>
      <c r="G11" s="1018"/>
      <c r="H11" s="1013"/>
      <c r="I11" s="1006"/>
    </row>
    <row r="12" spans="1:11" s="1010" customFormat="1" ht="18" customHeight="1">
      <c r="A12" s="1006"/>
      <c r="B12" s="1019" t="s">
        <v>14</v>
      </c>
      <c r="C12" s="1019"/>
      <c r="D12" s="1020">
        <f>SUM(D15,D46,'[28]10.4 (2)'!D55,'[28]10.4 (2)'!D42,'[28]10.4 (2)'!D17,'[28]10.4 (2)'!D12)</f>
        <v>10070964</v>
      </c>
      <c r="E12" s="1020"/>
      <c r="F12" s="1020">
        <f>SUM(F15,F46,'[28]10.4 (2)'!F55,'[28]10.4 (2)'!F42,'[28]10.4 (2)'!F17,'[28]10.4 (2)'!F12)</f>
        <v>28964308</v>
      </c>
      <c r="G12" s="1020"/>
      <c r="H12" s="1020">
        <f>SUM(H15,H46,'[28]10.4 (2)'!H55,'[28]10.4 (2)'!H42,'[28]10.4 (2)'!H17,'[28]10.4 (2)'!H12)</f>
        <v>37961485</v>
      </c>
      <c r="I12" s="1021" t="s">
        <v>18</v>
      </c>
      <c r="K12" s="1022"/>
    </row>
    <row r="13" spans="1:11" s="1010" customFormat="1" ht="16.5" customHeight="1">
      <c r="A13" s="1006"/>
      <c r="B13" s="1023" t="s">
        <v>15</v>
      </c>
      <c r="C13" s="1019"/>
      <c r="D13" s="1018"/>
      <c r="E13" s="1018"/>
      <c r="F13" s="1018"/>
      <c r="G13" s="1018"/>
      <c r="H13" s="1018"/>
      <c r="I13" s="1024"/>
    </row>
    <row r="14" spans="1:11" s="1010" customFormat="1" ht="8.1" customHeight="1">
      <c r="A14" s="1006"/>
      <c r="B14" s="1025"/>
      <c r="C14" s="1019"/>
      <c r="D14" s="1018"/>
      <c r="E14" s="1018"/>
      <c r="F14" s="1018"/>
      <c r="G14" s="1018"/>
      <c r="H14" s="1018"/>
      <c r="I14" s="1024"/>
    </row>
    <row r="15" spans="1:11" s="1010" customFormat="1" ht="15" customHeight="1">
      <c r="A15" s="1006"/>
      <c r="B15" s="1026" t="s">
        <v>185</v>
      </c>
      <c r="C15" s="1019"/>
      <c r="D15" s="1027">
        <f>SUM(D16:D44)</f>
        <v>9165692</v>
      </c>
      <c r="E15" s="1027"/>
      <c r="F15" s="1027">
        <f>SUM(F16:F44)</f>
        <v>26810440</v>
      </c>
      <c r="G15" s="1027"/>
      <c r="H15" s="1027">
        <f>SUM(H16:H44)</f>
        <v>35310803</v>
      </c>
      <c r="I15" s="1024"/>
    </row>
    <row r="16" spans="1:11" s="1010" customFormat="1" ht="15" customHeight="1">
      <c r="A16" s="1006"/>
      <c r="B16" s="1028" t="s">
        <v>127</v>
      </c>
      <c r="C16" s="1019"/>
      <c r="D16" s="1029">
        <v>301757</v>
      </c>
      <c r="E16" s="1029"/>
      <c r="F16" s="1029">
        <v>1116211</v>
      </c>
      <c r="G16" s="1029"/>
      <c r="H16" s="1029">
        <v>1732119</v>
      </c>
      <c r="I16" s="1024"/>
    </row>
    <row r="17" spans="1:11" s="1010" customFormat="1" ht="15" customHeight="1">
      <c r="A17" s="1006"/>
      <c r="B17" s="1028" t="s">
        <v>128</v>
      </c>
      <c r="C17" s="1019"/>
      <c r="D17" s="1029">
        <v>39823</v>
      </c>
      <c r="E17" s="1029"/>
      <c r="F17" s="1029">
        <v>93560</v>
      </c>
      <c r="G17" s="1029"/>
      <c r="H17" s="1029">
        <v>77342</v>
      </c>
      <c r="I17" s="1024"/>
      <c r="K17" s="1030"/>
    </row>
    <row r="18" spans="1:11" s="1010" customFormat="1" ht="15" customHeight="1">
      <c r="A18" s="1006"/>
      <c r="B18" s="1028" t="s">
        <v>129</v>
      </c>
      <c r="C18" s="1019"/>
      <c r="D18" s="1029">
        <v>1481739</v>
      </c>
      <c r="E18" s="1029"/>
      <c r="F18" s="1029">
        <v>3479392</v>
      </c>
      <c r="G18" s="1029"/>
      <c r="H18" s="1029">
        <v>4145127</v>
      </c>
      <c r="I18" s="1024"/>
      <c r="K18" s="1030"/>
    </row>
    <row r="19" spans="1:11" s="1010" customFormat="1" ht="15" customHeight="1">
      <c r="A19" s="1006"/>
      <c r="B19" s="1028" t="s">
        <v>130</v>
      </c>
      <c r="C19" s="1019"/>
      <c r="D19" s="1029">
        <v>7010</v>
      </c>
      <c r="E19" s="1029"/>
      <c r="F19" s="1029">
        <v>23339</v>
      </c>
      <c r="G19" s="1029"/>
      <c r="H19" s="1029">
        <v>26085</v>
      </c>
      <c r="I19" s="1024"/>
    </row>
    <row r="20" spans="1:11" s="1010" customFormat="1" ht="15" customHeight="1">
      <c r="A20" s="1006"/>
      <c r="B20" s="1028" t="s">
        <v>131</v>
      </c>
      <c r="C20" s="1019"/>
      <c r="D20" s="1029">
        <v>36765</v>
      </c>
      <c r="E20" s="1029"/>
      <c r="F20" s="1029">
        <v>102587</v>
      </c>
      <c r="G20" s="1029"/>
      <c r="H20" s="1029">
        <v>147133</v>
      </c>
      <c r="I20" s="1024"/>
    </row>
    <row r="21" spans="1:11" s="1010" customFormat="1" ht="15" customHeight="1">
      <c r="A21" s="1006"/>
      <c r="B21" s="1028" t="s">
        <v>132</v>
      </c>
      <c r="C21" s="1019"/>
      <c r="D21" s="1029">
        <v>159442</v>
      </c>
      <c r="E21" s="1029"/>
      <c r="F21" s="1029">
        <v>461787</v>
      </c>
      <c r="G21" s="1029"/>
      <c r="H21" s="1029">
        <v>571533</v>
      </c>
      <c r="I21" s="1024"/>
    </row>
    <row r="22" spans="1:11" s="1010" customFormat="1" ht="15" customHeight="1">
      <c r="A22" s="1006"/>
      <c r="B22" s="1028" t="s">
        <v>133</v>
      </c>
      <c r="C22" s="1019"/>
      <c r="D22" s="1029">
        <v>5222991</v>
      </c>
      <c r="E22" s="1029"/>
      <c r="F22" s="1029">
        <v>14828553</v>
      </c>
      <c r="G22" s="1029"/>
      <c r="H22" s="1029">
        <v>18855680</v>
      </c>
      <c r="I22" s="1024"/>
    </row>
    <row r="23" spans="1:11" s="1010" customFormat="1" ht="15" customHeight="1">
      <c r="A23" s="1006"/>
      <c r="B23" s="1028" t="s">
        <v>186</v>
      </c>
      <c r="C23" s="1019"/>
      <c r="D23" s="1029">
        <v>715528</v>
      </c>
      <c r="E23" s="1029"/>
      <c r="F23" s="1029">
        <v>2300158</v>
      </c>
      <c r="G23" s="1029"/>
      <c r="H23" s="1029">
        <v>2268182</v>
      </c>
      <c r="I23" s="1024"/>
    </row>
    <row r="24" spans="1:11" s="1010" customFormat="1" ht="15" customHeight="1">
      <c r="A24" s="1006"/>
      <c r="B24" s="1028" t="s">
        <v>200</v>
      </c>
      <c r="C24" s="1019"/>
      <c r="D24" s="1029">
        <v>173763</v>
      </c>
      <c r="E24" s="1029"/>
      <c r="F24" s="1029">
        <v>374181</v>
      </c>
      <c r="G24" s="1029"/>
      <c r="H24" s="1029">
        <v>366525</v>
      </c>
      <c r="I24" s="1024"/>
    </row>
    <row r="25" spans="1:11" s="1010" customFormat="1" ht="15" customHeight="1">
      <c r="A25" s="1006"/>
      <c r="B25" s="1028" t="s">
        <v>134</v>
      </c>
      <c r="C25" s="1019"/>
      <c r="D25" s="1029">
        <v>212603</v>
      </c>
      <c r="E25" s="1029"/>
      <c r="F25" s="1029">
        <v>1613312</v>
      </c>
      <c r="G25" s="1029"/>
      <c r="H25" s="1029">
        <v>3725894</v>
      </c>
      <c r="I25" s="1024"/>
    </row>
    <row r="26" spans="1:11" s="1010" customFormat="1" ht="15" customHeight="1">
      <c r="A26" s="1006"/>
      <c r="B26" s="1028" t="s">
        <v>135</v>
      </c>
      <c r="C26" s="1019"/>
      <c r="D26" s="1029">
        <v>83309</v>
      </c>
      <c r="E26" s="1029"/>
      <c r="F26" s="1029">
        <v>277559</v>
      </c>
      <c r="G26" s="1029"/>
      <c r="H26" s="1029">
        <v>367182</v>
      </c>
      <c r="I26" s="1024"/>
    </row>
    <row r="27" spans="1:11" s="1010" customFormat="1" ht="15" customHeight="1">
      <c r="A27" s="1006"/>
      <c r="B27" s="1028" t="s">
        <v>322</v>
      </c>
      <c r="C27" s="1019"/>
      <c r="D27" s="1029">
        <v>146384</v>
      </c>
      <c r="E27" s="1029"/>
      <c r="F27" s="1029">
        <v>465617</v>
      </c>
      <c r="G27" s="1029"/>
      <c r="H27" s="1029">
        <v>553165</v>
      </c>
      <c r="I27" s="1024"/>
    </row>
    <row r="28" spans="1:11" s="1010" customFormat="1" ht="15" customHeight="1">
      <c r="A28" s="1006"/>
      <c r="B28" s="1028" t="s">
        <v>136</v>
      </c>
      <c r="C28" s="1019"/>
      <c r="D28" s="1029">
        <v>48132</v>
      </c>
      <c r="E28" s="1029"/>
      <c r="F28" s="1029">
        <v>311437</v>
      </c>
      <c r="G28" s="1029"/>
      <c r="H28" s="1029">
        <v>423117</v>
      </c>
      <c r="I28" s="1024"/>
    </row>
    <row r="29" spans="1:11" s="1010" customFormat="1" ht="15" customHeight="1">
      <c r="A29" s="1006"/>
      <c r="B29" s="1028" t="s">
        <v>137</v>
      </c>
      <c r="C29" s="1019"/>
      <c r="D29" s="1029">
        <v>59033</v>
      </c>
      <c r="E29" s="1029"/>
      <c r="F29" s="1029">
        <v>153093</v>
      </c>
      <c r="G29" s="1029"/>
      <c r="H29" s="1029">
        <v>154596</v>
      </c>
      <c r="I29" s="1024"/>
    </row>
    <row r="30" spans="1:11" s="1010" customFormat="1" ht="15" customHeight="1">
      <c r="A30" s="1006"/>
      <c r="B30" s="1028" t="s">
        <v>138</v>
      </c>
      <c r="C30" s="1019"/>
      <c r="D30" s="1029">
        <v>324548</v>
      </c>
      <c r="E30" s="1029"/>
      <c r="F30" s="1029">
        <v>773221</v>
      </c>
      <c r="G30" s="1029"/>
      <c r="H30" s="1029">
        <v>1365387</v>
      </c>
      <c r="I30" s="1024"/>
    </row>
    <row r="31" spans="1:11" s="1010" customFormat="1" ht="15" customHeight="1">
      <c r="A31" s="1006"/>
      <c r="B31" s="1028" t="s">
        <v>139</v>
      </c>
      <c r="C31" s="1019"/>
      <c r="D31" s="1029">
        <v>60535</v>
      </c>
      <c r="E31" s="1029"/>
      <c r="F31" s="1029">
        <v>111245</v>
      </c>
      <c r="G31" s="1029"/>
      <c r="H31" s="1029">
        <v>106388</v>
      </c>
      <c r="I31" s="1024"/>
    </row>
    <row r="32" spans="1:11" s="1010" customFormat="1" ht="15" customHeight="1">
      <c r="A32" s="1006"/>
      <c r="B32" s="1028" t="s">
        <v>140</v>
      </c>
      <c r="C32" s="1019"/>
      <c r="D32" s="1029">
        <v>24906</v>
      </c>
      <c r="E32" s="1029"/>
      <c r="F32" s="1029">
        <v>59235</v>
      </c>
      <c r="G32" s="1029"/>
      <c r="H32" s="1029">
        <v>61766</v>
      </c>
      <c r="I32" s="1024"/>
    </row>
    <row r="33" spans="1:9" s="1010" customFormat="1" ht="15" customHeight="1">
      <c r="A33" s="1006"/>
      <c r="B33" s="1028" t="s">
        <v>141</v>
      </c>
      <c r="C33" s="1019"/>
      <c r="D33" s="1029">
        <v>11379</v>
      </c>
      <c r="E33" s="1029"/>
      <c r="F33" s="1029">
        <v>20735</v>
      </c>
      <c r="G33" s="1029"/>
      <c r="H33" s="1029">
        <v>22803</v>
      </c>
      <c r="I33" s="1024"/>
    </row>
    <row r="34" spans="1:9" s="1010" customFormat="1" ht="15" customHeight="1">
      <c r="A34" s="1006"/>
      <c r="B34" s="1028" t="s">
        <v>142</v>
      </c>
      <c r="C34" s="1019"/>
      <c r="D34" s="1029">
        <v>35980</v>
      </c>
      <c r="E34" s="1029"/>
      <c r="F34" s="1029">
        <v>55290</v>
      </c>
      <c r="G34" s="1029"/>
      <c r="H34" s="1029">
        <v>68382</v>
      </c>
      <c r="I34" s="1024"/>
    </row>
    <row r="35" spans="1:9" s="1010" customFormat="1" ht="15" customHeight="1">
      <c r="A35" s="1006"/>
      <c r="B35" s="1028" t="s">
        <v>513</v>
      </c>
      <c r="C35" s="1019"/>
      <c r="D35" s="1029">
        <v>3230</v>
      </c>
      <c r="E35" s="1029"/>
      <c r="F35" s="1029">
        <v>8169</v>
      </c>
      <c r="G35" s="1029"/>
      <c r="H35" s="1029">
        <v>7089</v>
      </c>
      <c r="I35" s="1024"/>
    </row>
    <row r="36" spans="1:9" s="1010" customFormat="1" ht="15" customHeight="1">
      <c r="A36" s="1006"/>
      <c r="B36" s="1028" t="s">
        <v>514</v>
      </c>
      <c r="C36" s="1019"/>
      <c r="D36" s="1029" t="s">
        <v>356</v>
      </c>
      <c r="E36" s="1029"/>
      <c r="F36" s="1029">
        <v>2614</v>
      </c>
      <c r="G36" s="1029"/>
      <c r="H36" s="1029">
        <v>2497</v>
      </c>
      <c r="I36" s="1024"/>
    </row>
    <row r="37" spans="1:9" s="1010" customFormat="1" ht="15" customHeight="1">
      <c r="A37" s="1006"/>
      <c r="B37" s="1028" t="s">
        <v>515</v>
      </c>
      <c r="C37" s="1019"/>
      <c r="D37" s="1029" t="s">
        <v>356</v>
      </c>
      <c r="E37" s="1029"/>
      <c r="F37" s="1029">
        <v>12731</v>
      </c>
      <c r="G37" s="1029"/>
      <c r="H37" s="1029">
        <v>11289</v>
      </c>
      <c r="I37" s="1024"/>
    </row>
    <row r="38" spans="1:9" s="1010" customFormat="1" ht="15" customHeight="1">
      <c r="A38" s="1006"/>
      <c r="B38" s="1028" t="s">
        <v>516</v>
      </c>
      <c r="C38" s="1019"/>
      <c r="D38" s="1029" t="s">
        <v>356</v>
      </c>
      <c r="E38" s="1029"/>
      <c r="F38" s="1029">
        <v>7515</v>
      </c>
      <c r="G38" s="1029"/>
      <c r="H38" s="1029">
        <v>9036</v>
      </c>
      <c r="I38" s="1024"/>
    </row>
    <row r="39" spans="1:9" s="1010" customFormat="1" ht="15" customHeight="1">
      <c r="A39" s="1006"/>
      <c r="B39" s="1028" t="s">
        <v>143</v>
      </c>
      <c r="C39" s="1019"/>
      <c r="D39" s="1029">
        <v>7570</v>
      </c>
      <c r="E39" s="1029"/>
      <c r="F39" s="1029">
        <v>22042</v>
      </c>
      <c r="G39" s="1029"/>
      <c r="H39" s="1029">
        <v>26964</v>
      </c>
      <c r="I39" s="1024"/>
    </row>
    <row r="40" spans="1:9" s="1010" customFormat="1" ht="15" customHeight="1">
      <c r="A40" s="1006"/>
      <c r="B40" s="1028" t="s">
        <v>517</v>
      </c>
      <c r="C40" s="1019"/>
      <c r="D40" s="1029" t="s">
        <v>356</v>
      </c>
      <c r="E40" s="1029"/>
      <c r="F40" s="1029">
        <v>18994</v>
      </c>
      <c r="G40" s="1029"/>
      <c r="H40" s="1029">
        <v>25067</v>
      </c>
      <c r="I40" s="1024"/>
    </row>
    <row r="41" spans="1:9" s="1010" customFormat="1" ht="15" customHeight="1">
      <c r="A41" s="1006"/>
      <c r="B41" s="1028" t="s">
        <v>144</v>
      </c>
      <c r="C41" s="1019"/>
      <c r="D41" s="1029">
        <v>6429</v>
      </c>
      <c r="E41" s="1029"/>
      <c r="F41" s="1029">
        <v>12976</v>
      </c>
      <c r="G41" s="1029"/>
      <c r="H41" s="1029">
        <v>19789</v>
      </c>
      <c r="I41" s="1024"/>
    </row>
    <row r="42" spans="1:9" s="1010" customFormat="1" ht="15" customHeight="1">
      <c r="A42" s="1006"/>
      <c r="B42" s="1028" t="s">
        <v>145</v>
      </c>
      <c r="C42" s="1019"/>
      <c r="D42" s="1029">
        <v>2836</v>
      </c>
      <c r="E42" s="1029"/>
      <c r="F42" s="1029">
        <v>9452</v>
      </c>
      <c r="G42" s="1029"/>
      <c r="H42" s="1029">
        <v>39159</v>
      </c>
      <c r="I42" s="1031"/>
    </row>
    <row r="43" spans="1:9" s="1010" customFormat="1" ht="15" customHeight="1">
      <c r="A43" s="1006"/>
      <c r="B43" s="1028" t="s">
        <v>518</v>
      </c>
      <c r="C43" s="1019"/>
      <c r="D43" s="1029" t="s">
        <v>356</v>
      </c>
      <c r="E43" s="1029"/>
      <c r="F43" s="1029">
        <v>15286</v>
      </c>
      <c r="G43" s="1029"/>
      <c r="H43" s="1029">
        <v>19835</v>
      </c>
      <c r="I43" s="1031"/>
    </row>
    <row r="44" spans="1:9" s="1010" customFormat="1" ht="15" customHeight="1">
      <c r="A44" s="1006"/>
      <c r="B44" s="1028" t="s">
        <v>519</v>
      </c>
      <c r="C44" s="1019"/>
      <c r="D44" s="1029" t="s">
        <v>356</v>
      </c>
      <c r="E44" s="1029"/>
      <c r="F44" s="1029">
        <v>80149</v>
      </c>
      <c r="G44" s="1029"/>
      <c r="H44" s="1029">
        <v>111672</v>
      </c>
      <c r="I44" s="1031"/>
    </row>
    <row r="45" spans="1:9" s="1010" customFormat="1" ht="8.1" customHeight="1">
      <c r="A45" s="1006"/>
      <c r="B45" s="1026"/>
      <c r="C45" s="1019"/>
      <c r="D45" s="1018"/>
      <c r="E45" s="1018"/>
      <c r="F45" s="1018"/>
      <c r="G45" s="1018"/>
      <c r="H45" s="1013"/>
      <c r="I45" s="1031"/>
    </row>
    <row r="46" spans="1:9" s="1010" customFormat="1" ht="14.1" customHeight="1">
      <c r="A46" s="1006"/>
      <c r="B46" s="1026" t="s">
        <v>201</v>
      </c>
      <c r="C46" s="1019"/>
      <c r="D46" s="1027">
        <f>SUM(D47:D57)</f>
        <v>138797</v>
      </c>
      <c r="E46" s="1027"/>
      <c r="F46" s="1027">
        <f t="shared" ref="F46:H46" si="0">SUM(F47:F57)</f>
        <v>386564</v>
      </c>
      <c r="G46" s="1027"/>
      <c r="H46" s="1027">
        <f t="shared" si="0"/>
        <v>461693</v>
      </c>
      <c r="I46" s="1024"/>
    </row>
    <row r="47" spans="1:9" s="1010" customFormat="1" ht="14.1" customHeight="1">
      <c r="A47" s="1006"/>
      <c r="B47" s="1032" t="s">
        <v>520</v>
      </c>
      <c r="C47" s="1019"/>
      <c r="D47" s="1029" t="s">
        <v>356</v>
      </c>
      <c r="E47" s="1029"/>
      <c r="F47" s="1033">
        <v>4128</v>
      </c>
      <c r="G47" s="1033"/>
      <c r="H47" s="1033">
        <v>4592</v>
      </c>
      <c r="I47" s="1024"/>
    </row>
    <row r="48" spans="1:9" s="1010" customFormat="1" ht="14.1" customHeight="1">
      <c r="A48" s="1006"/>
      <c r="B48" s="1032" t="s">
        <v>521</v>
      </c>
      <c r="C48" s="1019"/>
      <c r="D48" s="1029" t="s">
        <v>356</v>
      </c>
      <c r="E48" s="1029"/>
      <c r="F48" s="1033">
        <v>9663</v>
      </c>
      <c r="G48" s="1033"/>
      <c r="H48" s="1033">
        <v>11896</v>
      </c>
      <c r="I48" s="1024"/>
    </row>
    <row r="49" spans="1:10" s="1010" customFormat="1" ht="14.1" customHeight="1">
      <c r="A49" s="1006"/>
      <c r="B49" s="1032" t="s">
        <v>522</v>
      </c>
      <c r="C49" s="1019"/>
      <c r="D49" s="1029" t="s">
        <v>356</v>
      </c>
      <c r="E49" s="1029"/>
      <c r="F49" s="1033">
        <v>77</v>
      </c>
      <c r="G49" s="1033"/>
      <c r="H49" s="1033">
        <v>116</v>
      </c>
      <c r="I49" s="1024"/>
    </row>
    <row r="50" spans="1:10" s="1010" customFormat="1" ht="14.1" customHeight="1">
      <c r="A50" s="1006"/>
      <c r="B50" s="1032" t="s">
        <v>523</v>
      </c>
      <c r="C50" s="1019"/>
      <c r="D50" s="1029" t="s">
        <v>356</v>
      </c>
      <c r="E50" s="1029"/>
      <c r="F50" s="1033">
        <v>424</v>
      </c>
      <c r="G50" s="1033"/>
      <c r="H50" s="1033">
        <v>443</v>
      </c>
      <c r="I50" s="1024"/>
    </row>
    <row r="51" spans="1:10" s="1010" customFormat="1" ht="14.1" customHeight="1">
      <c r="A51" s="1006"/>
      <c r="B51" s="1032" t="s">
        <v>202</v>
      </c>
      <c r="C51" s="1019"/>
      <c r="D51" s="1029">
        <v>30656</v>
      </c>
      <c r="E51" s="1029"/>
      <c r="F51" s="1033">
        <v>81415</v>
      </c>
      <c r="G51" s="1033"/>
      <c r="H51" s="1033">
        <v>98887</v>
      </c>
      <c r="I51" s="1024"/>
    </row>
    <row r="52" spans="1:10" s="1010" customFormat="1" ht="14.1" customHeight="1">
      <c r="B52" s="1028" t="s">
        <v>146</v>
      </c>
      <c r="C52" s="1034"/>
      <c r="D52" s="1029">
        <v>108141</v>
      </c>
      <c r="E52" s="1029"/>
      <c r="F52" s="1033">
        <v>257533</v>
      </c>
      <c r="G52" s="1033"/>
      <c r="H52" s="1033">
        <v>304880</v>
      </c>
      <c r="I52" s="1034"/>
    </row>
    <row r="53" spans="1:10" s="1010" customFormat="1" ht="14.1" customHeight="1">
      <c r="B53" s="1028" t="s">
        <v>524</v>
      </c>
      <c r="C53" s="1034"/>
      <c r="D53" s="1029" t="s">
        <v>356</v>
      </c>
      <c r="E53" s="1029"/>
      <c r="F53" s="1033">
        <v>13472</v>
      </c>
      <c r="G53" s="1033"/>
      <c r="H53" s="1033">
        <v>16447</v>
      </c>
      <c r="I53" s="1034"/>
    </row>
    <row r="54" spans="1:10" s="1010" customFormat="1" ht="14.1" customHeight="1">
      <c r="B54" s="1028" t="s">
        <v>525</v>
      </c>
      <c r="C54" s="1034"/>
      <c r="D54" s="1029" t="s">
        <v>356</v>
      </c>
      <c r="E54" s="1029"/>
      <c r="F54" s="1033">
        <v>5663</v>
      </c>
      <c r="G54" s="1033"/>
      <c r="H54" s="1033">
        <v>7418</v>
      </c>
      <c r="I54" s="1034"/>
    </row>
    <row r="55" spans="1:10" s="1010" customFormat="1" ht="14.1" customHeight="1">
      <c r="B55" s="1028" t="s">
        <v>526</v>
      </c>
      <c r="C55" s="1034"/>
      <c r="D55" s="1029" t="s">
        <v>356</v>
      </c>
      <c r="E55" s="1029"/>
      <c r="F55" s="1033">
        <v>994</v>
      </c>
      <c r="G55" s="1033"/>
      <c r="H55" s="1033">
        <v>1291</v>
      </c>
      <c r="I55" s="1034"/>
    </row>
    <row r="56" spans="1:10" s="1010" customFormat="1" ht="14.1" customHeight="1">
      <c r="B56" s="1028" t="s">
        <v>527</v>
      </c>
      <c r="C56" s="1034"/>
      <c r="D56" s="1029" t="s">
        <v>356</v>
      </c>
      <c r="E56" s="1029"/>
      <c r="F56" s="1033">
        <v>225</v>
      </c>
      <c r="G56" s="1033"/>
      <c r="H56" s="1033">
        <v>222</v>
      </c>
      <c r="I56" s="1034"/>
    </row>
    <row r="57" spans="1:10" s="1010" customFormat="1" ht="14.1" customHeight="1">
      <c r="B57" s="1028" t="s">
        <v>519</v>
      </c>
      <c r="C57" s="1034"/>
      <c r="D57" s="1029" t="s">
        <v>356</v>
      </c>
      <c r="E57" s="1029"/>
      <c r="F57" s="1033">
        <v>12970</v>
      </c>
      <c r="G57" s="1033"/>
      <c r="H57" s="1033">
        <v>15501</v>
      </c>
      <c r="I57" s="1034"/>
    </row>
    <row r="58" spans="1:10" ht="7.5" customHeight="1" thickBot="1">
      <c r="B58" s="1035"/>
      <c r="C58" s="762"/>
      <c r="D58" s="1036"/>
      <c r="E58" s="1036"/>
      <c r="F58" s="1036"/>
      <c r="G58" s="1036"/>
      <c r="H58" s="1036"/>
      <c r="I58" s="762"/>
    </row>
    <row r="59" spans="1:10" ht="13.5" customHeight="1">
      <c r="B59" s="755"/>
      <c r="C59" s="755"/>
      <c r="D59" s="1037"/>
      <c r="E59" s="1037"/>
      <c r="F59" s="1037"/>
      <c r="G59" s="1037"/>
      <c r="H59" s="1037"/>
      <c r="I59" s="1038" t="s">
        <v>528</v>
      </c>
      <c r="J59" s="1039"/>
    </row>
    <row r="60" spans="1:10" ht="15.75">
      <c r="B60" s="767"/>
      <c r="C60" s="767"/>
      <c r="D60" s="1040"/>
      <c r="E60" s="1040"/>
      <c r="F60" s="1040"/>
      <c r="G60" s="1040"/>
      <c r="H60" s="1040"/>
    </row>
  </sheetData>
  <printOptions horizontalCentered="1"/>
  <pageMargins left="0.55118110236220474" right="0.55118110236220474" top="0.39370078740157483" bottom="0.39370078740157483" header="0.39370078740157483" footer="0.39370078740157483"/>
  <pageSetup paperSize="9" scale="94" orientation="portrait" r:id="rId1"/>
  <rowBreaks count="1" manualBreakCount="1">
    <brk id="5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A234B-3506-4B1D-BF43-274040E49426}">
  <sheetPr codeName="Sheet3">
    <tabColor rgb="FF92D050"/>
  </sheetPr>
  <dimension ref="A1:Q89"/>
  <sheetViews>
    <sheetView showGridLines="0" view="pageBreakPreview" zoomScale="80" zoomScaleNormal="100" zoomScaleSheetLayoutView="80" workbookViewId="0">
      <selection activeCell="G1" sqref="G1:G2"/>
    </sheetView>
  </sheetViews>
  <sheetFormatPr defaultColWidth="9.140625" defaultRowHeight="14.1" customHeight="1"/>
  <cols>
    <col min="1" max="1" width="1.7109375" style="77" customWidth="1"/>
    <col min="2" max="2" width="12.28515625" style="77" customWidth="1"/>
    <col min="3" max="3" width="11.85546875" style="77" customWidth="1"/>
    <col min="4" max="4" width="15.140625" style="77" customWidth="1"/>
    <col min="5" max="6" width="35.42578125" style="77" customWidth="1"/>
    <col min="7" max="7" width="1.7109375" style="77" customWidth="1"/>
    <col min="8" max="16384" width="9.140625" style="77"/>
  </cols>
  <sheetData>
    <row r="1" spans="1:17" ht="15" customHeight="1">
      <c r="G1" s="61" t="s">
        <v>16</v>
      </c>
    </row>
    <row r="2" spans="1:17" ht="15" customHeight="1">
      <c r="G2" s="62" t="s">
        <v>17</v>
      </c>
    </row>
    <row r="3" spans="1:17" ht="9" customHeight="1"/>
    <row r="4" spans="1:17" ht="16.5" customHeight="1">
      <c r="A4" s="179"/>
      <c r="B4" s="67" t="s">
        <v>214</v>
      </c>
      <c r="C4" s="180" t="s">
        <v>379</v>
      </c>
      <c r="D4" s="181"/>
      <c r="E4" s="182"/>
      <c r="F4" s="182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</row>
    <row r="5" spans="1:17" ht="16.5" customHeight="1">
      <c r="A5" s="184"/>
      <c r="B5" s="68" t="s">
        <v>215</v>
      </c>
      <c r="C5" s="185" t="s">
        <v>380</v>
      </c>
      <c r="D5" s="181"/>
      <c r="E5" s="182"/>
      <c r="F5" s="182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</row>
    <row r="6" spans="1:17" ht="14.1" customHeight="1" thickBot="1">
      <c r="A6" s="186"/>
      <c r="B6" s="186"/>
      <c r="C6" s="186"/>
      <c r="D6" s="187"/>
      <c r="E6" s="188"/>
      <c r="F6" s="188"/>
      <c r="G6" s="189" t="s">
        <v>339</v>
      </c>
    </row>
    <row r="7" spans="1:17" ht="8.1" customHeight="1" thickTop="1">
      <c r="A7" s="190"/>
      <c r="B7" s="190"/>
      <c r="C7" s="190"/>
      <c r="D7" s="191"/>
      <c r="E7" s="192"/>
      <c r="F7" s="193"/>
      <c r="G7" s="193"/>
    </row>
    <row r="8" spans="1:17" ht="15" customHeight="1">
      <c r="A8" s="194"/>
      <c r="B8" s="194" t="s">
        <v>0</v>
      </c>
      <c r="C8" s="195"/>
      <c r="D8" s="196" t="s">
        <v>344</v>
      </c>
      <c r="E8" s="197" t="s">
        <v>213</v>
      </c>
      <c r="F8" s="197" t="s">
        <v>315</v>
      </c>
      <c r="G8" s="197"/>
    </row>
    <row r="9" spans="1:17" ht="15" customHeight="1">
      <c r="A9" s="198"/>
      <c r="B9" s="198" t="s">
        <v>1</v>
      </c>
      <c r="C9" s="195"/>
      <c r="D9" s="199" t="s">
        <v>347</v>
      </c>
      <c r="E9" s="197" t="s">
        <v>316</v>
      </c>
      <c r="F9" s="200" t="s">
        <v>317</v>
      </c>
      <c r="G9" s="201"/>
    </row>
    <row r="10" spans="1:17" ht="15" customHeight="1">
      <c r="A10" s="198"/>
      <c r="B10" s="198"/>
      <c r="C10" s="196"/>
      <c r="D10" s="199"/>
      <c r="E10" s="201" t="s">
        <v>318</v>
      </c>
      <c r="F10" s="201" t="s">
        <v>319</v>
      </c>
      <c r="G10" s="201"/>
    </row>
    <row r="11" spans="1:17" ht="15" customHeight="1">
      <c r="A11" s="198"/>
      <c r="B11" s="198"/>
      <c r="C11" s="196"/>
      <c r="D11" s="199"/>
      <c r="E11" s="202" t="s">
        <v>320</v>
      </c>
      <c r="F11" s="202" t="s">
        <v>321</v>
      </c>
      <c r="G11" s="201"/>
    </row>
    <row r="12" spans="1:17" ht="8.1" customHeight="1" thickBot="1">
      <c r="A12" s="203"/>
      <c r="B12" s="203"/>
      <c r="C12" s="204"/>
      <c r="D12" s="205"/>
      <c r="E12" s="206"/>
      <c r="F12" s="206"/>
      <c r="G12" s="207"/>
    </row>
    <row r="13" spans="1:17" ht="8.1" customHeight="1">
      <c r="A13" s="186"/>
      <c r="B13" s="186"/>
      <c r="C13" s="186"/>
      <c r="D13" s="186"/>
      <c r="E13" s="186"/>
      <c r="F13" s="186"/>
      <c r="G13" s="186"/>
    </row>
    <row r="14" spans="1:17" ht="15" customHeight="1">
      <c r="A14" s="208"/>
      <c r="B14" s="208" t="s">
        <v>311</v>
      </c>
      <c r="C14" s="186"/>
      <c r="D14" s="209">
        <v>2022</v>
      </c>
      <c r="E14" s="210">
        <v>47.6</v>
      </c>
      <c r="F14" s="210">
        <v>131</v>
      </c>
      <c r="G14" s="211"/>
    </row>
    <row r="15" spans="1:17" ht="15" customHeight="1">
      <c r="A15" s="208"/>
      <c r="B15" s="208"/>
      <c r="C15" s="186"/>
      <c r="D15" s="209">
        <v>2023</v>
      </c>
      <c r="E15" s="210">
        <v>50.6</v>
      </c>
      <c r="F15" s="210">
        <v>134.5</v>
      </c>
      <c r="G15" s="211"/>
      <c r="H15" s="212"/>
    </row>
    <row r="16" spans="1:17" ht="15" customHeight="1">
      <c r="A16" s="208"/>
      <c r="B16" s="208"/>
      <c r="C16" s="186"/>
      <c r="D16" s="209">
        <v>2024</v>
      </c>
      <c r="E16" s="210">
        <v>48.7</v>
      </c>
      <c r="F16" s="210">
        <v>131.1</v>
      </c>
      <c r="G16" s="211"/>
    </row>
    <row r="17" spans="1:7" ht="8.1" customHeight="1">
      <c r="A17" s="208"/>
      <c r="B17" s="208"/>
      <c r="C17" s="186"/>
      <c r="D17" s="213"/>
      <c r="E17" s="214"/>
      <c r="F17" s="214"/>
      <c r="G17" s="211"/>
    </row>
    <row r="18" spans="1:7" ht="15" customHeight="1">
      <c r="A18" s="215"/>
      <c r="B18" s="216" t="s">
        <v>3</v>
      </c>
      <c r="C18" s="215"/>
      <c r="D18" s="213">
        <v>2022</v>
      </c>
      <c r="E18" s="214">
        <v>42</v>
      </c>
      <c r="F18" s="214">
        <v>139</v>
      </c>
      <c r="G18" s="214"/>
    </row>
    <row r="19" spans="1:7" ht="15" customHeight="1">
      <c r="A19" s="215"/>
      <c r="B19" s="216"/>
      <c r="C19" s="215"/>
      <c r="D19" s="213">
        <v>2023</v>
      </c>
      <c r="E19" s="214">
        <v>46.2</v>
      </c>
      <c r="F19" s="214">
        <v>144.1</v>
      </c>
      <c r="G19" s="214"/>
    </row>
    <row r="20" spans="1:7" ht="15" customHeight="1">
      <c r="A20" s="215"/>
      <c r="B20" s="216"/>
      <c r="C20" s="215"/>
      <c r="D20" s="213">
        <v>2024</v>
      </c>
      <c r="E20" s="214">
        <v>45.9</v>
      </c>
      <c r="F20" s="214">
        <v>139.5</v>
      </c>
      <c r="G20" s="214"/>
    </row>
    <row r="21" spans="1:7" ht="8.1" customHeight="1">
      <c r="A21" s="208"/>
      <c r="B21" s="208"/>
      <c r="C21" s="186"/>
      <c r="D21" s="213"/>
      <c r="E21" s="214"/>
      <c r="F21" s="214"/>
      <c r="G21" s="211"/>
    </row>
    <row r="22" spans="1:7" ht="15" customHeight="1">
      <c r="A22" s="215"/>
      <c r="B22" s="216" t="s">
        <v>37</v>
      </c>
      <c r="C22" s="215"/>
      <c r="D22" s="213">
        <v>2022</v>
      </c>
      <c r="E22" s="214">
        <v>33.4</v>
      </c>
      <c r="F22" s="214">
        <v>112.6</v>
      </c>
      <c r="G22" s="214"/>
    </row>
    <row r="23" spans="1:7" ht="15" customHeight="1">
      <c r="A23" s="215"/>
      <c r="B23" s="216"/>
      <c r="C23" s="215"/>
      <c r="D23" s="213">
        <v>2023</v>
      </c>
      <c r="E23" s="214">
        <v>36.799999999999997</v>
      </c>
      <c r="F23" s="214">
        <v>116.3</v>
      </c>
      <c r="G23" s="214"/>
    </row>
    <row r="24" spans="1:7" ht="15" customHeight="1">
      <c r="A24" s="215"/>
      <c r="B24" s="216"/>
      <c r="C24" s="215"/>
      <c r="D24" s="213">
        <v>2024</v>
      </c>
      <c r="E24" s="214">
        <v>35</v>
      </c>
      <c r="F24" s="214">
        <v>111.6</v>
      </c>
      <c r="G24" s="214"/>
    </row>
    <row r="25" spans="1:7" ht="8.1" customHeight="1">
      <c r="A25" s="208"/>
      <c r="B25" s="208"/>
      <c r="C25" s="186"/>
      <c r="D25" s="213"/>
      <c r="E25" s="214"/>
      <c r="F25" s="214"/>
      <c r="G25" s="211"/>
    </row>
    <row r="26" spans="1:7" ht="15" customHeight="1">
      <c r="A26" s="215"/>
      <c r="B26" s="216" t="s">
        <v>4</v>
      </c>
      <c r="C26" s="215"/>
      <c r="D26" s="213">
        <v>2022</v>
      </c>
      <c r="E26" s="214">
        <v>23.6</v>
      </c>
      <c r="F26" s="214">
        <v>113</v>
      </c>
      <c r="G26" s="214"/>
    </row>
    <row r="27" spans="1:7" ht="15" customHeight="1">
      <c r="A27" s="215"/>
      <c r="B27" s="216"/>
      <c r="C27" s="215"/>
      <c r="D27" s="213">
        <v>2023</v>
      </c>
      <c r="E27" s="214">
        <v>26.400000000000002</v>
      </c>
      <c r="F27" s="214">
        <v>115.19999999999999</v>
      </c>
      <c r="G27" s="214"/>
    </row>
    <row r="28" spans="1:7" ht="15" customHeight="1">
      <c r="A28" s="215"/>
      <c r="B28" s="216"/>
      <c r="C28" s="215"/>
      <c r="D28" s="213">
        <v>2024</v>
      </c>
      <c r="E28" s="214">
        <v>25.1</v>
      </c>
      <c r="F28" s="214">
        <v>109.3</v>
      </c>
      <c r="G28" s="214"/>
    </row>
    <row r="29" spans="1:7" ht="8.1" customHeight="1">
      <c r="A29" s="208"/>
      <c r="B29" s="208"/>
      <c r="C29" s="186"/>
      <c r="D29" s="213"/>
      <c r="E29" s="214"/>
      <c r="F29" s="214"/>
      <c r="G29" s="211"/>
    </row>
    <row r="30" spans="1:7" ht="15" customHeight="1">
      <c r="A30" s="215"/>
      <c r="B30" s="216" t="s">
        <v>5</v>
      </c>
      <c r="C30" s="215"/>
      <c r="D30" s="213">
        <v>2022</v>
      </c>
      <c r="E30" s="214">
        <v>46</v>
      </c>
      <c r="F30" s="214">
        <v>121.9</v>
      </c>
      <c r="G30" s="214"/>
    </row>
    <row r="31" spans="1:7" ht="15" customHeight="1">
      <c r="A31" s="215"/>
      <c r="B31" s="216"/>
      <c r="C31" s="215"/>
      <c r="D31" s="213">
        <v>2023</v>
      </c>
      <c r="E31" s="214">
        <v>48.8</v>
      </c>
      <c r="F31" s="214">
        <v>119.10000000000001</v>
      </c>
      <c r="G31" s="214"/>
    </row>
    <row r="32" spans="1:7" ht="15" customHeight="1">
      <c r="A32" s="215"/>
      <c r="B32" s="216"/>
      <c r="C32" s="215"/>
      <c r="D32" s="213">
        <v>2024</v>
      </c>
      <c r="E32" s="214">
        <v>45.9</v>
      </c>
      <c r="F32" s="214">
        <v>121.5</v>
      </c>
      <c r="G32" s="214"/>
    </row>
    <row r="33" spans="1:8" ht="8.1" customHeight="1">
      <c r="A33" s="208"/>
      <c r="B33" s="208"/>
      <c r="C33" s="186"/>
      <c r="D33" s="213"/>
      <c r="E33" s="214"/>
      <c r="F33" s="214"/>
      <c r="G33" s="211"/>
    </row>
    <row r="34" spans="1:8" ht="15" customHeight="1">
      <c r="A34" s="215"/>
      <c r="B34" s="216" t="s">
        <v>6</v>
      </c>
      <c r="C34" s="215"/>
      <c r="D34" s="213">
        <v>2022</v>
      </c>
      <c r="E34" s="214">
        <v>42</v>
      </c>
      <c r="F34" s="214">
        <v>144.9</v>
      </c>
      <c r="G34" s="214"/>
    </row>
    <row r="35" spans="1:8" ht="15" customHeight="1">
      <c r="A35" s="215"/>
      <c r="B35" s="216"/>
      <c r="C35" s="215"/>
      <c r="D35" s="213">
        <v>2023</v>
      </c>
      <c r="E35" s="214">
        <v>46.2</v>
      </c>
      <c r="F35" s="214">
        <v>143.5</v>
      </c>
      <c r="G35" s="214"/>
    </row>
    <row r="36" spans="1:8" ht="15" customHeight="1">
      <c r="A36" s="215"/>
      <c r="B36" s="216"/>
      <c r="C36" s="215"/>
      <c r="D36" s="213">
        <v>2024</v>
      </c>
      <c r="E36" s="214">
        <v>46.4</v>
      </c>
      <c r="F36" s="214">
        <v>132.4</v>
      </c>
      <c r="G36" s="214"/>
    </row>
    <row r="37" spans="1:8" ht="8.1" customHeight="1">
      <c r="A37" s="208"/>
      <c r="B37" s="208"/>
      <c r="C37" s="186"/>
      <c r="D37" s="213"/>
      <c r="E37" s="214"/>
      <c r="F37" s="214"/>
      <c r="G37" s="211"/>
    </row>
    <row r="38" spans="1:8" ht="15" customHeight="1">
      <c r="A38" s="215"/>
      <c r="B38" s="216" t="s">
        <v>7</v>
      </c>
      <c r="C38" s="215"/>
      <c r="D38" s="213">
        <v>2022</v>
      </c>
      <c r="E38" s="214">
        <v>29.9</v>
      </c>
      <c r="F38" s="214">
        <v>121.3</v>
      </c>
      <c r="G38" s="214"/>
      <c r="H38" s="186"/>
    </row>
    <row r="39" spans="1:8" ht="15" customHeight="1">
      <c r="A39" s="215"/>
      <c r="B39" s="216"/>
      <c r="C39" s="215"/>
      <c r="D39" s="213">
        <v>2023</v>
      </c>
      <c r="E39" s="214">
        <v>32.6</v>
      </c>
      <c r="F39" s="214">
        <v>126.2</v>
      </c>
      <c r="G39" s="214"/>
    </row>
    <row r="40" spans="1:8" ht="15" customHeight="1">
      <c r="A40" s="215"/>
      <c r="B40" s="216"/>
      <c r="C40" s="215"/>
      <c r="D40" s="213">
        <v>2024</v>
      </c>
      <c r="E40" s="214">
        <v>28.7</v>
      </c>
      <c r="F40" s="214">
        <v>119.5</v>
      </c>
      <c r="G40" s="214"/>
    </row>
    <row r="41" spans="1:8" ht="8.1" customHeight="1">
      <c r="A41" s="208"/>
      <c r="B41" s="208"/>
      <c r="C41" s="186"/>
      <c r="D41" s="213"/>
      <c r="E41" s="214"/>
      <c r="F41" s="214"/>
      <c r="G41" s="211"/>
    </row>
    <row r="42" spans="1:8" ht="15" customHeight="1">
      <c r="A42" s="215"/>
      <c r="B42" s="216" t="s">
        <v>9</v>
      </c>
      <c r="C42" s="215"/>
      <c r="D42" s="213">
        <v>2022</v>
      </c>
      <c r="E42" s="214">
        <v>56.7</v>
      </c>
      <c r="F42" s="214">
        <v>163.13</v>
      </c>
      <c r="G42" s="214"/>
    </row>
    <row r="43" spans="1:8" ht="15" customHeight="1">
      <c r="A43" s="215"/>
      <c r="B43" s="216"/>
      <c r="C43" s="215"/>
      <c r="D43" s="213">
        <v>2023</v>
      </c>
      <c r="E43" s="214">
        <v>60.5</v>
      </c>
      <c r="F43" s="214">
        <v>164.39999999999998</v>
      </c>
      <c r="G43" s="214"/>
    </row>
    <row r="44" spans="1:8" ht="15" customHeight="1">
      <c r="A44" s="215"/>
      <c r="B44" s="216"/>
      <c r="C44" s="215"/>
      <c r="D44" s="213">
        <v>2024</v>
      </c>
      <c r="E44" s="214">
        <v>57.5</v>
      </c>
      <c r="F44" s="214">
        <v>158.4</v>
      </c>
      <c r="G44" s="214"/>
    </row>
    <row r="45" spans="1:8" ht="8.1" customHeight="1">
      <c r="A45" s="208"/>
      <c r="B45" s="208"/>
      <c r="C45" s="186"/>
      <c r="D45" s="213"/>
      <c r="E45" s="214"/>
      <c r="F45" s="214"/>
      <c r="G45" s="211"/>
    </row>
    <row r="46" spans="1:8" ht="15" customHeight="1">
      <c r="A46" s="215"/>
      <c r="B46" s="216" t="s">
        <v>8</v>
      </c>
      <c r="C46" s="215"/>
      <c r="D46" s="213">
        <v>2022</v>
      </c>
      <c r="E46" s="214">
        <v>39</v>
      </c>
      <c r="F46" s="214">
        <v>123.6</v>
      </c>
      <c r="G46" s="214"/>
    </row>
    <row r="47" spans="1:8" ht="15" customHeight="1">
      <c r="A47" s="215"/>
      <c r="B47" s="216"/>
      <c r="C47" s="215"/>
      <c r="D47" s="213">
        <v>2023</v>
      </c>
      <c r="E47" s="214">
        <v>41.8</v>
      </c>
      <c r="F47" s="214">
        <v>128.1</v>
      </c>
      <c r="G47" s="214"/>
    </row>
    <row r="48" spans="1:8" ht="15" customHeight="1">
      <c r="A48" s="215"/>
      <c r="B48" s="216"/>
      <c r="C48" s="215"/>
      <c r="D48" s="213">
        <v>2024</v>
      </c>
      <c r="E48" s="214">
        <v>41.4</v>
      </c>
      <c r="F48" s="214">
        <v>124.1</v>
      </c>
      <c r="G48" s="214"/>
    </row>
    <row r="49" spans="1:7" ht="8.1" customHeight="1">
      <c r="A49" s="208"/>
      <c r="B49" s="208"/>
      <c r="C49" s="186"/>
      <c r="D49" s="213"/>
      <c r="E49" s="214"/>
      <c r="F49" s="214"/>
      <c r="G49" s="211"/>
    </row>
    <row r="50" spans="1:7" ht="15" customHeight="1">
      <c r="A50" s="215"/>
      <c r="B50" s="216" t="s">
        <v>36</v>
      </c>
      <c r="C50" s="215"/>
      <c r="D50" s="213">
        <v>2022</v>
      </c>
      <c r="E50" s="214">
        <v>30</v>
      </c>
      <c r="F50" s="214">
        <v>107.9</v>
      </c>
      <c r="G50" s="214"/>
    </row>
    <row r="51" spans="1:7" ht="15" customHeight="1">
      <c r="A51" s="215"/>
      <c r="B51" s="216"/>
      <c r="C51" s="215"/>
      <c r="D51" s="213">
        <v>2023</v>
      </c>
      <c r="E51" s="214">
        <v>33.5</v>
      </c>
      <c r="F51" s="214">
        <v>107.4</v>
      </c>
      <c r="G51" s="214"/>
    </row>
    <row r="52" spans="1:7" ht="15" customHeight="1">
      <c r="A52" s="215"/>
      <c r="B52" s="216"/>
      <c r="C52" s="215"/>
      <c r="D52" s="213">
        <v>2024</v>
      </c>
      <c r="E52" s="214">
        <v>26.2</v>
      </c>
      <c r="F52" s="214">
        <v>101.8</v>
      </c>
      <c r="G52" s="214"/>
    </row>
    <row r="53" spans="1:7" ht="8.1" customHeight="1">
      <c r="A53" s="208"/>
      <c r="B53" s="208"/>
      <c r="C53" s="186"/>
      <c r="D53" s="213"/>
      <c r="E53" s="214"/>
      <c r="F53" s="214"/>
      <c r="G53" s="211"/>
    </row>
    <row r="54" spans="1:7" ht="15" customHeight="1">
      <c r="A54" s="215"/>
      <c r="B54" s="216" t="s">
        <v>12</v>
      </c>
      <c r="C54" s="215"/>
      <c r="D54" s="213">
        <v>2022</v>
      </c>
      <c r="E54" s="214">
        <v>61.2</v>
      </c>
      <c r="F54" s="214">
        <v>123.4</v>
      </c>
      <c r="G54" s="214"/>
    </row>
    <row r="55" spans="1:7" ht="15" customHeight="1">
      <c r="A55" s="215"/>
      <c r="B55" s="216"/>
      <c r="C55" s="215"/>
      <c r="D55" s="213">
        <v>2023</v>
      </c>
      <c r="E55" s="214">
        <v>63</v>
      </c>
      <c r="F55" s="214">
        <v>132.20000000000002</v>
      </c>
      <c r="G55" s="214"/>
    </row>
    <row r="56" spans="1:7" ht="15" customHeight="1">
      <c r="A56" s="215"/>
      <c r="B56" s="216"/>
      <c r="C56" s="215"/>
      <c r="D56" s="213">
        <v>2024</v>
      </c>
      <c r="E56" s="214">
        <v>63.7</v>
      </c>
      <c r="F56" s="214">
        <v>127.8</v>
      </c>
      <c r="G56" s="214"/>
    </row>
    <row r="57" spans="1:7" ht="8.1" customHeight="1">
      <c r="A57" s="208"/>
      <c r="B57" s="208"/>
      <c r="C57" s="186"/>
      <c r="D57" s="213"/>
      <c r="E57" s="214"/>
      <c r="F57" s="214"/>
      <c r="G57" s="211"/>
    </row>
    <row r="58" spans="1:7" ht="15" customHeight="1">
      <c r="A58" s="215"/>
      <c r="B58" s="216" t="s">
        <v>13</v>
      </c>
      <c r="C58" s="215"/>
      <c r="D58" s="213">
        <v>2022</v>
      </c>
      <c r="E58" s="214">
        <v>34.200000000000003</v>
      </c>
      <c r="F58" s="214">
        <v>115.7</v>
      </c>
      <c r="G58" s="214"/>
    </row>
    <row r="59" spans="1:7" ht="15" customHeight="1">
      <c r="A59" s="215"/>
      <c r="B59" s="216"/>
      <c r="C59" s="215"/>
      <c r="D59" s="213">
        <v>2023</v>
      </c>
      <c r="E59" s="214">
        <v>37.200000000000003</v>
      </c>
      <c r="F59" s="214">
        <v>121.6</v>
      </c>
      <c r="G59" s="214"/>
    </row>
    <row r="60" spans="1:7" ht="15" customHeight="1">
      <c r="A60" s="215"/>
      <c r="B60" s="216"/>
      <c r="C60" s="215"/>
      <c r="D60" s="213">
        <v>2024</v>
      </c>
      <c r="E60" s="214">
        <v>31.7</v>
      </c>
      <c r="F60" s="214">
        <v>115.1</v>
      </c>
      <c r="G60" s="214"/>
    </row>
    <row r="61" spans="1:7" ht="8.1" customHeight="1">
      <c r="A61" s="208"/>
      <c r="B61" s="208"/>
      <c r="C61" s="186"/>
      <c r="D61" s="213"/>
      <c r="E61" s="214"/>
      <c r="F61" s="214"/>
      <c r="G61" s="211"/>
    </row>
    <row r="62" spans="1:7" ht="15" customHeight="1">
      <c r="A62" s="215"/>
      <c r="B62" s="216" t="s">
        <v>10</v>
      </c>
      <c r="C62" s="215"/>
      <c r="D62" s="213">
        <v>2022</v>
      </c>
      <c r="E62" s="214">
        <v>28.8</v>
      </c>
      <c r="F62" s="214">
        <v>100.7</v>
      </c>
      <c r="G62" s="214"/>
    </row>
    <row r="63" spans="1:7" ht="15" customHeight="1">
      <c r="A63" s="215"/>
      <c r="B63" s="216"/>
      <c r="C63" s="215"/>
      <c r="D63" s="213">
        <v>2023</v>
      </c>
      <c r="E63" s="214">
        <v>29.4</v>
      </c>
      <c r="F63" s="214">
        <v>98.9</v>
      </c>
      <c r="G63" s="214"/>
    </row>
    <row r="64" spans="1:7" ht="15" customHeight="1">
      <c r="A64" s="215"/>
      <c r="B64" s="216"/>
      <c r="C64" s="215"/>
      <c r="D64" s="213">
        <v>2024</v>
      </c>
      <c r="E64" s="214">
        <v>25.2</v>
      </c>
      <c r="F64" s="214">
        <v>99</v>
      </c>
      <c r="G64" s="214"/>
    </row>
    <row r="65" spans="1:7" ht="8.1" customHeight="1">
      <c r="A65" s="208"/>
      <c r="B65" s="208"/>
      <c r="C65" s="186"/>
      <c r="D65" s="213"/>
      <c r="E65" s="214"/>
      <c r="F65" s="214"/>
      <c r="G65" s="211"/>
    </row>
    <row r="66" spans="1:7" ht="15" customHeight="1">
      <c r="A66" s="215"/>
      <c r="B66" s="216" t="s">
        <v>11</v>
      </c>
      <c r="C66" s="215"/>
      <c r="D66" s="213">
        <v>2022</v>
      </c>
      <c r="E66" s="214">
        <v>38</v>
      </c>
      <c r="F66" s="214">
        <v>129</v>
      </c>
      <c r="G66" s="214"/>
    </row>
    <row r="67" spans="1:7" ht="15" customHeight="1">
      <c r="A67" s="215"/>
      <c r="B67" s="216"/>
      <c r="C67" s="215"/>
      <c r="D67" s="213">
        <v>2023</v>
      </c>
      <c r="E67" s="214">
        <v>40.6</v>
      </c>
      <c r="F67" s="214">
        <v>131.4</v>
      </c>
      <c r="G67" s="214"/>
    </row>
    <row r="68" spans="1:7" ht="15" customHeight="1">
      <c r="A68" s="215"/>
      <c r="B68" s="216"/>
      <c r="C68" s="215"/>
      <c r="D68" s="213">
        <v>2024</v>
      </c>
      <c r="E68" s="214">
        <v>39.6</v>
      </c>
      <c r="F68" s="214">
        <v>133.5</v>
      </c>
      <c r="G68" s="214"/>
    </row>
    <row r="69" spans="1:7" ht="8.1" customHeight="1">
      <c r="A69" s="208"/>
      <c r="B69" s="208"/>
      <c r="C69" s="186"/>
      <c r="D69" s="213"/>
      <c r="E69" s="214"/>
      <c r="F69" s="214"/>
      <c r="G69" s="211"/>
    </row>
    <row r="70" spans="1:7" ht="15" customHeight="1">
      <c r="A70" s="215"/>
      <c r="B70" s="216" t="s">
        <v>58</v>
      </c>
      <c r="C70" s="215"/>
      <c r="D70" s="213">
        <v>2022</v>
      </c>
      <c r="E70" s="214">
        <v>60.4</v>
      </c>
      <c r="F70" s="214">
        <v>219</v>
      </c>
      <c r="G70" s="214"/>
    </row>
    <row r="71" spans="1:7" ht="15" customHeight="1">
      <c r="A71" s="215"/>
      <c r="B71" s="216"/>
      <c r="C71" s="215"/>
      <c r="D71" s="213">
        <v>2023</v>
      </c>
      <c r="E71" s="214">
        <v>61.9</v>
      </c>
      <c r="F71" s="214">
        <v>216.9</v>
      </c>
      <c r="G71" s="214"/>
    </row>
    <row r="72" spans="1:7" ht="15" customHeight="1">
      <c r="A72" s="215"/>
      <c r="B72" s="216"/>
      <c r="C72" s="215"/>
      <c r="D72" s="213">
        <v>2024</v>
      </c>
      <c r="E72" s="214">
        <v>62.8</v>
      </c>
      <c r="F72" s="214">
        <v>221.4</v>
      </c>
      <c r="G72" s="214"/>
    </row>
    <row r="73" spans="1:7" ht="8.1" customHeight="1">
      <c r="A73" s="208"/>
      <c r="B73" s="208"/>
      <c r="C73" s="186"/>
      <c r="D73" s="213"/>
      <c r="E73" s="214"/>
      <c r="F73" s="214"/>
      <c r="G73" s="211"/>
    </row>
    <row r="74" spans="1:7" ht="15" customHeight="1">
      <c r="A74" s="215"/>
      <c r="B74" s="216" t="s">
        <v>56</v>
      </c>
      <c r="C74" s="215"/>
      <c r="D74" s="213">
        <v>2022</v>
      </c>
      <c r="E74" s="214">
        <v>39.200000000000003</v>
      </c>
      <c r="F74" s="214">
        <v>98.6</v>
      </c>
      <c r="G74" s="214"/>
    </row>
    <row r="75" spans="1:7" ht="15" customHeight="1">
      <c r="A75" s="215"/>
      <c r="B75" s="216"/>
      <c r="C75" s="215"/>
      <c r="D75" s="213">
        <v>2023</v>
      </c>
      <c r="E75" s="214">
        <v>40.1</v>
      </c>
      <c r="F75" s="214">
        <v>98.2</v>
      </c>
      <c r="G75" s="214"/>
    </row>
    <row r="76" spans="1:7" ht="15" customHeight="1">
      <c r="A76" s="215"/>
      <c r="B76" s="216"/>
      <c r="C76" s="215"/>
      <c r="D76" s="213">
        <v>2024</v>
      </c>
      <c r="E76" s="214">
        <v>42.2</v>
      </c>
      <c r="F76" s="214">
        <v>96.4</v>
      </c>
      <c r="G76" s="214"/>
    </row>
    <row r="77" spans="1:7" ht="8.1" customHeight="1">
      <c r="A77" s="208"/>
      <c r="B77" s="208"/>
      <c r="C77" s="186"/>
      <c r="D77" s="213"/>
      <c r="E77" s="214"/>
      <c r="F77" s="214"/>
      <c r="G77" s="211"/>
    </row>
    <row r="78" spans="1:7" ht="15" customHeight="1">
      <c r="A78" s="215"/>
      <c r="B78" s="216" t="s">
        <v>59</v>
      </c>
      <c r="C78" s="186"/>
      <c r="D78" s="213">
        <v>2022</v>
      </c>
      <c r="E78" s="214">
        <v>45.6</v>
      </c>
      <c r="F78" s="214">
        <v>95.4</v>
      </c>
      <c r="G78" s="214"/>
    </row>
    <row r="79" spans="1:7" ht="15" customHeight="1">
      <c r="A79" s="215"/>
      <c r="B79" s="215"/>
      <c r="C79" s="186"/>
      <c r="D79" s="213">
        <v>2023</v>
      </c>
      <c r="E79" s="214">
        <v>50.2</v>
      </c>
      <c r="F79" s="214">
        <v>105.1</v>
      </c>
      <c r="G79" s="214"/>
    </row>
    <row r="80" spans="1:7" ht="15" customHeight="1">
      <c r="A80" s="215"/>
      <c r="B80" s="215"/>
      <c r="C80" s="215"/>
      <c r="D80" s="213">
        <v>2024</v>
      </c>
      <c r="E80" s="214">
        <v>70.3</v>
      </c>
      <c r="F80" s="214">
        <v>104.6</v>
      </c>
      <c r="G80" s="214"/>
    </row>
    <row r="81" spans="1:7" ht="8.1" customHeight="1" thickBot="1">
      <c r="A81" s="217"/>
      <c r="B81" s="217"/>
      <c r="C81" s="218"/>
      <c r="D81" s="205"/>
      <c r="E81" s="219"/>
      <c r="F81" s="219"/>
      <c r="G81" s="220"/>
    </row>
    <row r="82" spans="1:7" ht="14.1" customHeight="1">
      <c r="A82" s="221"/>
      <c r="B82" s="221"/>
      <c r="C82" s="222"/>
      <c r="D82" s="223"/>
      <c r="F82" s="224"/>
      <c r="G82" s="225" t="s">
        <v>42</v>
      </c>
    </row>
    <row r="83" spans="1:7" ht="14.1" customHeight="1">
      <c r="A83" s="226"/>
      <c r="B83" s="226"/>
      <c r="C83" s="222"/>
      <c r="F83" s="227"/>
      <c r="G83" s="228" t="s">
        <v>190</v>
      </c>
    </row>
    <row r="86" spans="1:7" ht="14.1" customHeight="1">
      <c r="F86" s="229"/>
    </row>
    <row r="87" spans="1:7" ht="14.1" customHeight="1">
      <c r="F87" s="230"/>
    </row>
    <row r="88" spans="1:7" ht="14.1" customHeight="1">
      <c r="F88" s="231"/>
    </row>
    <row r="89" spans="1:7" ht="14.1" customHeight="1">
      <c r="F89" s="231"/>
    </row>
  </sheetData>
  <mergeCells count="1">
    <mergeCell ref="C8:C9"/>
  </mergeCells>
  <printOptions horizontalCentered="1"/>
  <pageMargins left="0.55118110236220497" right="0.55118110236220497" top="0.39370078740157499" bottom="0.39370078740157499" header="0.39370078740157499" footer="0.39370078740157499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3E37B-3E93-4BE4-8FEB-097E0875C376}">
  <sheetPr codeName="Sheet4">
    <tabColor rgb="FF92D050"/>
  </sheetPr>
  <dimension ref="A1:Q87"/>
  <sheetViews>
    <sheetView showGridLines="0" view="pageBreakPreview" zoomScale="90" zoomScaleNormal="100" zoomScaleSheetLayoutView="90" workbookViewId="0">
      <selection activeCell="F22" sqref="F22"/>
    </sheetView>
  </sheetViews>
  <sheetFormatPr defaultColWidth="9.140625" defaultRowHeight="16.5"/>
  <cols>
    <col min="1" max="1" width="2.5703125" style="232" customWidth="1"/>
    <col min="2" max="2" width="14.42578125" style="232" customWidth="1"/>
    <col min="3" max="3" width="9.42578125" style="232" customWidth="1"/>
    <col min="4" max="4" width="11" style="232" customWidth="1"/>
    <col min="5" max="9" width="18.7109375" style="232" customWidth="1"/>
    <col min="10" max="10" width="1.140625" style="232" customWidth="1"/>
    <col min="11" max="16384" width="9.140625" style="232"/>
  </cols>
  <sheetData>
    <row r="1" spans="1:10" ht="15" customHeight="1">
      <c r="J1" s="61" t="s">
        <v>16</v>
      </c>
    </row>
    <row r="2" spans="1:10" ht="15" customHeight="1">
      <c r="J2" s="62" t="s">
        <v>17</v>
      </c>
    </row>
    <row r="3" spans="1:10" ht="9" customHeight="1"/>
    <row r="4" spans="1:10">
      <c r="A4" s="233"/>
      <c r="B4" s="234" t="s">
        <v>223</v>
      </c>
      <c r="C4" s="235" t="s">
        <v>381</v>
      </c>
      <c r="D4" s="235"/>
      <c r="E4" s="233"/>
      <c r="F4" s="236"/>
      <c r="G4" s="236"/>
      <c r="H4" s="236"/>
      <c r="I4" s="233"/>
      <c r="J4" s="233"/>
    </row>
    <row r="5" spans="1:10">
      <c r="A5" s="233"/>
      <c r="B5" s="237" t="s">
        <v>224</v>
      </c>
      <c r="C5" s="238" t="s">
        <v>382</v>
      </c>
      <c r="D5" s="238"/>
      <c r="E5" s="233"/>
      <c r="F5" s="233"/>
      <c r="G5" s="233"/>
      <c r="H5" s="233"/>
      <c r="I5" s="233"/>
      <c r="J5" s="233"/>
    </row>
    <row r="6" spans="1:10" ht="17.25" thickBot="1">
      <c r="A6" s="233"/>
      <c r="B6" s="239"/>
      <c r="C6" s="239"/>
      <c r="D6" s="239"/>
      <c r="E6" s="240"/>
      <c r="F6" s="240"/>
      <c r="G6" s="240"/>
      <c r="H6" s="240"/>
      <c r="I6" s="240"/>
      <c r="J6" s="233"/>
    </row>
    <row r="7" spans="1:10" ht="9.75" customHeight="1" thickTop="1">
      <c r="A7" s="241"/>
      <c r="B7" s="242"/>
      <c r="C7" s="242"/>
      <c r="D7" s="242"/>
      <c r="E7" s="243"/>
      <c r="F7" s="243"/>
      <c r="G7" s="243"/>
      <c r="H7" s="243"/>
      <c r="I7" s="243"/>
      <c r="J7" s="241"/>
    </row>
    <row r="8" spans="1:10" ht="14.25" customHeight="1">
      <c r="A8" s="244"/>
      <c r="B8" s="245" t="s">
        <v>76</v>
      </c>
      <c r="C8" s="245"/>
      <c r="D8" s="246" t="s">
        <v>344</v>
      </c>
      <c r="E8" s="247" t="s">
        <v>44</v>
      </c>
      <c r="F8" s="247" t="s">
        <v>77</v>
      </c>
      <c r="G8" s="247" t="s">
        <v>44</v>
      </c>
      <c r="H8" s="247" t="s">
        <v>44</v>
      </c>
      <c r="I8" s="247" t="s">
        <v>44</v>
      </c>
      <c r="J8" s="248"/>
    </row>
    <row r="9" spans="1:10" ht="14.25" customHeight="1">
      <c r="A9" s="244"/>
      <c r="B9" s="249" t="s">
        <v>79</v>
      </c>
      <c r="C9" s="249"/>
      <c r="D9" s="250" t="s">
        <v>347</v>
      </c>
      <c r="E9" s="247" t="s">
        <v>106</v>
      </c>
      <c r="F9" s="247" t="s">
        <v>80</v>
      </c>
      <c r="G9" s="247" t="s">
        <v>177</v>
      </c>
      <c r="H9" s="247" t="s">
        <v>81</v>
      </c>
      <c r="I9" s="247" t="s">
        <v>174</v>
      </c>
      <c r="J9" s="248"/>
    </row>
    <row r="10" spans="1:10" ht="14.25" customHeight="1">
      <c r="A10" s="244"/>
      <c r="B10" s="244"/>
      <c r="C10" s="244"/>
      <c r="D10" s="244"/>
      <c r="E10" s="247" t="s">
        <v>107</v>
      </c>
      <c r="F10" s="247" t="s">
        <v>83</v>
      </c>
      <c r="G10" s="247" t="s">
        <v>178</v>
      </c>
      <c r="H10" s="251" t="s">
        <v>61</v>
      </c>
      <c r="I10" s="247" t="s">
        <v>175</v>
      </c>
      <c r="J10" s="248"/>
    </row>
    <row r="11" spans="1:10" ht="14.25" customHeight="1">
      <c r="A11" s="244"/>
      <c r="B11" s="244"/>
      <c r="C11" s="244"/>
      <c r="D11" s="244"/>
      <c r="E11" s="251" t="s">
        <v>61</v>
      </c>
      <c r="F11" s="251" t="s">
        <v>88</v>
      </c>
      <c r="G11" s="247" t="s">
        <v>84</v>
      </c>
      <c r="H11" s="251" t="s">
        <v>89</v>
      </c>
      <c r="I11" s="252" t="s">
        <v>156</v>
      </c>
      <c r="J11" s="248"/>
    </row>
    <row r="12" spans="1:10" ht="14.25" customHeight="1">
      <c r="A12" s="244"/>
      <c r="B12" s="253"/>
      <c r="C12" s="253"/>
      <c r="D12" s="253"/>
      <c r="E12" s="251" t="s">
        <v>87</v>
      </c>
      <c r="F12" s="251" t="s">
        <v>91</v>
      </c>
      <c r="G12" s="251" t="s">
        <v>61</v>
      </c>
      <c r="H12" s="251" t="s">
        <v>383</v>
      </c>
      <c r="I12" s="251" t="s">
        <v>61</v>
      </c>
      <c r="J12" s="248"/>
    </row>
    <row r="13" spans="1:10" ht="14.25" customHeight="1">
      <c r="A13" s="244"/>
      <c r="B13" s="244"/>
      <c r="C13" s="244"/>
      <c r="D13" s="244"/>
      <c r="E13" s="254"/>
      <c r="F13" s="251" t="s">
        <v>384</v>
      </c>
      <c r="G13" s="251" t="s">
        <v>92</v>
      </c>
      <c r="H13" s="248"/>
      <c r="I13" s="251" t="s">
        <v>181</v>
      </c>
      <c r="J13" s="248"/>
    </row>
    <row r="14" spans="1:10" ht="14.25" customHeight="1">
      <c r="A14" s="244"/>
      <c r="B14" s="244"/>
      <c r="C14" s="244"/>
      <c r="D14" s="244"/>
      <c r="E14" s="254"/>
      <c r="F14" s="251"/>
      <c r="G14" s="251" t="s">
        <v>385</v>
      </c>
      <c r="H14" s="248"/>
      <c r="I14" s="251" t="s">
        <v>176</v>
      </c>
      <c r="J14" s="248"/>
    </row>
    <row r="15" spans="1:10" ht="14.25" customHeight="1">
      <c r="A15" s="244"/>
      <c r="B15" s="244"/>
      <c r="C15" s="244"/>
      <c r="D15" s="244"/>
      <c r="E15" s="254"/>
      <c r="F15" s="251"/>
      <c r="G15" s="251"/>
      <c r="H15" s="248"/>
      <c r="I15" s="251" t="s">
        <v>386</v>
      </c>
      <c r="J15" s="248"/>
    </row>
    <row r="16" spans="1:10" ht="9.75" customHeight="1">
      <c r="A16" s="255"/>
      <c r="B16" s="255"/>
      <c r="C16" s="255"/>
      <c r="D16" s="255"/>
      <c r="E16" s="256"/>
      <c r="F16" s="257"/>
      <c r="G16" s="257"/>
      <c r="H16" s="258"/>
      <c r="I16" s="257"/>
      <c r="J16" s="258"/>
    </row>
    <row r="17" spans="1:17" ht="9.75" customHeight="1">
      <c r="A17" s="259"/>
      <c r="B17" s="244"/>
      <c r="C17" s="244"/>
      <c r="D17" s="244"/>
      <c r="E17" s="260"/>
      <c r="F17" s="244"/>
      <c r="G17" s="244"/>
      <c r="H17" s="244"/>
      <c r="I17" s="244"/>
      <c r="J17" s="244"/>
    </row>
    <row r="18" spans="1:17" ht="15" customHeight="1">
      <c r="A18" s="259"/>
      <c r="B18" s="261" t="s">
        <v>2</v>
      </c>
      <c r="C18" s="261"/>
      <c r="D18" s="262">
        <v>2022</v>
      </c>
      <c r="E18" s="263">
        <f t="shared" ref="E18:I20" si="0">SUM(E22,E26,E30,E34,E38,E42,E46,E50,E54,E58,E62,E66,E70,E74,E78,E82)</f>
        <v>638</v>
      </c>
      <c r="F18" s="264">
        <f>SUM(F22,F26,F30,F34,F38,F42,F46,F50,F54,F58,F62,F66,F70,F74,F78,F82)</f>
        <v>230</v>
      </c>
      <c r="G18" s="264">
        <f>SUM(G22,G26,G30,G34,G38,G42,G46,G50,G54,G58,G62,G66,G70,G74,G78,G82)</f>
        <v>9</v>
      </c>
      <c r="H18" s="264">
        <f>SUM(H22,H26,H30,H34,H38,H42,H46,H50,H54,H58,H62,H66,H70,H74,H78,H82)</f>
        <v>29</v>
      </c>
      <c r="I18" s="264">
        <f>SUM(I22,I26,I30,I34,I38,I42,I46,I50,I54,I58,I62,I66,I70,I74,I78,I82)</f>
        <v>8</v>
      </c>
      <c r="J18" s="265"/>
    </row>
    <row r="19" spans="1:17" ht="15" customHeight="1">
      <c r="A19" s="259"/>
      <c r="B19" s="261"/>
      <c r="C19" s="261"/>
      <c r="D19" s="262">
        <v>2023</v>
      </c>
      <c r="E19" s="263">
        <f t="shared" si="0"/>
        <v>627</v>
      </c>
      <c r="F19" s="264">
        <f t="shared" si="0"/>
        <v>232</v>
      </c>
      <c r="G19" s="264">
        <f t="shared" si="0"/>
        <v>9</v>
      </c>
      <c r="H19" s="264">
        <f t="shared" si="0"/>
        <v>29</v>
      </c>
      <c r="I19" s="264">
        <f t="shared" si="0"/>
        <v>8</v>
      </c>
      <c r="J19" s="265"/>
    </row>
    <row r="20" spans="1:17" ht="15" customHeight="1">
      <c r="A20" s="259"/>
      <c r="B20" s="261"/>
      <c r="C20" s="261"/>
      <c r="D20" s="262">
        <v>2024</v>
      </c>
      <c r="E20" s="263">
        <f t="shared" si="0"/>
        <v>627</v>
      </c>
      <c r="F20" s="264">
        <f t="shared" si="0"/>
        <v>230</v>
      </c>
      <c r="G20" s="264">
        <f t="shared" si="0"/>
        <v>9</v>
      </c>
      <c r="H20" s="264">
        <f t="shared" si="0"/>
        <v>34</v>
      </c>
      <c r="I20" s="264">
        <f t="shared" si="0"/>
        <v>8</v>
      </c>
      <c r="J20" s="265"/>
      <c r="M20" s="266"/>
      <c r="N20" s="267"/>
      <c r="O20" s="268"/>
      <c r="P20" s="269"/>
      <c r="Q20" s="270"/>
    </row>
    <row r="21" spans="1:17" ht="7.5" customHeight="1">
      <c r="A21" s="259"/>
      <c r="B21" s="261"/>
      <c r="C21" s="261"/>
      <c r="D21" s="271"/>
      <c r="E21" s="272"/>
      <c r="F21" s="272"/>
      <c r="G21" s="272"/>
      <c r="H21" s="272"/>
      <c r="I21" s="272"/>
      <c r="J21" s="265"/>
    </row>
    <row r="22" spans="1:17" ht="15" customHeight="1">
      <c r="A22" s="259"/>
      <c r="B22" s="273" t="s">
        <v>3</v>
      </c>
      <c r="C22" s="273"/>
      <c r="D22" s="271">
        <v>2022</v>
      </c>
      <c r="E22" s="274">
        <v>74</v>
      </c>
      <c r="F22" s="274">
        <v>26</v>
      </c>
      <c r="G22" s="274" t="s">
        <v>45</v>
      </c>
      <c r="H22" s="274" t="s">
        <v>45</v>
      </c>
      <c r="I22" s="274" t="s">
        <v>45</v>
      </c>
      <c r="J22" s="275"/>
    </row>
    <row r="23" spans="1:17" ht="15" customHeight="1">
      <c r="A23" s="259"/>
      <c r="B23" s="273"/>
      <c r="C23" s="273"/>
      <c r="D23" s="271">
        <v>2023</v>
      </c>
      <c r="E23" s="274">
        <v>73</v>
      </c>
      <c r="F23" s="274">
        <v>27</v>
      </c>
      <c r="G23" s="276" t="s">
        <v>45</v>
      </c>
      <c r="H23" s="276" t="s">
        <v>45</v>
      </c>
      <c r="I23" s="274" t="s">
        <v>45</v>
      </c>
      <c r="J23" s="275"/>
    </row>
    <row r="24" spans="1:17" ht="15" customHeight="1">
      <c r="A24" s="259"/>
      <c r="B24" s="273"/>
      <c r="C24" s="273"/>
      <c r="D24" s="271">
        <v>2024</v>
      </c>
      <c r="E24" s="274">
        <v>73</v>
      </c>
      <c r="F24" s="274">
        <v>26</v>
      </c>
      <c r="G24" s="276" t="s">
        <v>45</v>
      </c>
      <c r="H24" s="276" t="s">
        <v>45</v>
      </c>
      <c r="I24" s="274" t="s">
        <v>45</v>
      </c>
      <c r="J24" s="275"/>
    </row>
    <row r="25" spans="1:17" ht="7.5" customHeight="1">
      <c r="A25" s="259"/>
      <c r="B25" s="273"/>
      <c r="C25" s="273"/>
      <c r="D25" s="271"/>
      <c r="E25" s="272"/>
      <c r="F25" s="272"/>
      <c r="G25" s="272"/>
      <c r="H25" s="272"/>
      <c r="I25" s="272"/>
      <c r="J25" s="275"/>
    </row>
    <row r="26" spans="1:17" ht="15" customHeight="1">
      <c r="A26" s="259"/>
      <c r="B26" s="273" t="s">
        <v>37</v>
      </c>
      <c r="C26" s="273"/>
      <c r="D26" s="271">
        <v>2022</v>
      </c>
      <c r="E26" s="274">
        <v>44</v>
      </c>
      <c r="F26" s="274">
        <v>16</v>
      </c>
      <c r="G26" s="274" t="s">
        <v>45</v>
      </c>
      <c r="H26" s="274" t="s">
        <v>45</v>
      </c>
      <c r="I26" s="274">
        <v>1</v>
      </c>
      <c r="J26" s="277"/>
    </row>
    <row r="27" spans="1:17" ht="15" customHeight="1">
      <c r="A27" s="259"/>
      <c r="B27" s="273"/>
      <c r="C27" s="273"/>
      <c r="D27" s="271">
        <v>2023</v>
      </c>
      <c r="E27" s="274">
        <v>44</v>
      </c>
      <c r="F27" s="274">
        <v>11</v>
      </c>
      <c r="G27" s="276" t="s">
        <v>45</v>
      </c>
      <c r="H27" s="276" t="s">
        <v>45</v>
      </c>
      <c r="I27" s="274">
        <v>1</v>
      </c>
      <c r="J27" s="277"/>
    </row>
    <row r="28" spans="1:17" ht="15" customHeight="1">
      <c r="A28" s="259"/>
      <c r="B28" s="273"/>
      <c r="C28" s="273"/>
      <c r="D28" s="271">
        <v>2024</v>
      </c>
      <c r="E28" s="274">
        <v>44</v>
      </c>
      <c r="F28" s="274">
        <v>12</v>
      </c>
      <c r="G28" s="276" t="s">
        <v>45</v>
      </c>
      <c r="H28" s="276" t="s">
        <v>45</v>
      </c>
      <c r="I28" s="274">
        <v>1</v>
      </c>
      <c r="J28" s="277"/>
    </row>
    <row r="29" spans="1:17" ht="7.5" customHeight="1">
      <c r="A29" s="259"/>
      <c r="B29" s="273"/>
      <c r="C29" s="273"/>
      <c r="D29" s="271"/>
      <c r="E29" s="272"/>
      <c r="F29" s="272"/>
      <c r="G29" s="272"/>
      <c r="H29" s="272"/>
      <c r="I29" s="272"/>
      <c r="J29" s="277"/>
    </row>
    <row r="30" spans="1:17" ht="15" customHeight="1">
      <c r="A30" s="259"/>
      <c r="B30" s="278" t="s">
        <v>4</v>
      </c>
      <c r="C30" s="278"/>
      <c r="D30" s="271">
        <v>2022</v>
      </c>
      <c r="E30" s="274">
        <v>27</v>
      </c>
      <c r="F30" s="274">
        <v>14</v>
      </c>
      <c r="G30" s="274" t="s">
        <v>45</v>
      </c>
      <c r="H30" s="274">
        <v>15</v>
      </c>
      <c r="I30" s="274">
        <v>1</v>
      </c>
      <c r="J30" s="275"/>
    </row>
    <row r="31" spans="1:17" ht="15" customHeight="1">
      <c r="A31" s="259"/>
      <c r="B31" s="278"/>
      <c r="C31" s="278"/>
      <c r="D31" s="271">
        <v>2023</v>
      </c>
      <c r="E31" s="274">
        <v>26</v>
      </c>
      <c r="F31" s="274">
        <v>12</v>
      </c>
      <c r="G31" s="276" t="s">
        <v>45</v>
      </c>
      <c r="H31" s="274">
        <v>15</v>
      </c>
      <c r="I31" s="274">
        <v>1</v>
      </c>
      <c r="J31" s="275"/>
    </row>
    <row r="32" spans="1:17" ht="15" customHeight="1">
      <c r="A32" s="259"/>
      <c r="B32" s="278"/>
      <c r="C32" s="278"/>
      <c r="D32" s="271">
        <v>2024</v>
      </c>
      <c r="E32" s="274">
        <v>26</v>
      </c>
      <c r="F32" s="274">
        <v>16</v>
      </c>
      <c r="G32" s="276" t="s">
        <v>45</v>
      </c>
      <c r="H32" s="274">
        <v>24</v>
      </c>
      <c r="I32" s="274">
        <v>1</v>
      </c>
      <c r="J32" s="275"/>
    </row>
    <row r="33" spans="1:10" ht="7.5" customHeight="1">
      <c r="A33" s="259"/>
      <c r="B33" s="278"/>
      <c r="C33" s="278"/>
      <c r="D33" s="271"/>
      <c r="E33" s="272"/>
      <c r="F33" s="272"/>
      <c r="G33" s="272"/>
      <c r="H33" s="272"/>
      <c r="I33" s="272"/>
      <c r="J33" s="275"/>
    </row>
    <row r="34" spans="1:10" ht="15" customHeight="1">
      <c r="A34" s="259"/>
      <c r="B34" s="273" t="s">
        <v>5</v>
      </c>
      <c r="C34" s="273"/>
      <c r="D34" s="271">
        <v>2022</v>
      </c>
      <c r="E34" s="274">
        <v>25</v>
      </c>
      <c r="F34" s="274">
        <v>4</v>
      </c>
      <c r="G34" s="274" t="s">
        <v>45</v>
      </c>
      <c r="H34" s="274" t="s">
        <v>45</v>
      </c>
      <c r="I34" s="274" t="s">
        <v>45</v>
      </c>
      <c r="J34" s="277"/>
    </row>
    <row r="35" spans="1:10" ht="15" customHeight="1">
      <c r="A35" s="259"/>
      <c r="B35" s="273"/>
      <c r="C35" s="273"/>
      <c r="D35" s="271">
        <v>2023</v>
      </c>
      <c r="E35" s="274">
        <v>25</v>
      </c>
      <c r="F35" s="274">
        <v>4</v>
      </c>
      <c r="G35" s="276" t="s">
        <v>45</v>
      </c>
      <c r="H35" s="276" t="s">
        <v>45</v>
      </c>
      <c r="I35" s="274" t="s">
        <v>45</v>
      </c>
      <c r="J35" s="277"/>
    </row>
    <row r="36" spans="1:10" ht="15" customHeight="1">
      <c r="A36" s="259"/>
      <c r="B36" s="273"/>
      <c r="C36" s="273"/>
      <c r="D36" s="271">
        <v>2024</v>
      </c>
      <c r="E36" s="274">
        <v>25</v>
      </c>
      <c r="F36" s="274">
        <v>5</v>
      </c>
      <c r="G36" s="276" t="s">
        <v>45</v>
      </c>
      <c r="H36" s="276" t="s">
        <v>45</v>
      </c>
      <c r="I36" s="274" t="s">
        <v>45</v>
      </c>
      <c r="J36" s="277"/>
    </row>
    <row r="37" spans="1:10" ht="7.5" customHeight="1">
      <c r="A37" s="259"/>
      <c r="B37" s="273"/>
      <c r="C37" s="273"/>
      <c r="D37" s="271"/>
      <c r="E37" s="272"/>
      <c r="F37" s="272"/>
      <c r="G37" s="272"/>
      <c r="H37" s="272"/>
      <c r="I37" s="272"/>
      <c r="J37" s="277"/>
    </row>
    <row r="38" spans="1:10" ht="15" customHeight="1">
      <c r="A38" s="259"/>
      <c r="B38" s="278" t="s">
        <v>6</v>
      </c>
      <c r="C38" s="279"/>
      <c r="D38" s="271">
        <v>2022</v>
      </c>
      <c r="E38" s="274">
        <v>39</v>
      </c>
      <c r="F38" s="274">
        <v>2</v>
      </c>
      <c r="G38" s="274" t="s">
        <v>45</v>
      </c>
      <c r="H38" s="274" t="s">
        <v>45</v>
      </c>
      <c r="I38" s="274" t="s">
        <v>45</v>
      </c>
      <c r="J38" s="275"/>
    </row>
    <row r="39" spans="1:10" ht="15" customHeight="1">
      <c r="A39" s="259"/>
      <c r="B39" s="278"/>
      <c r="C39" s="279"/>
      <c r="D39" s="271">
        <v>2023</v>
      </c>
      <c r="E39" s="274">
        <v>39</v>
      </c>
      <c r="F39" s="274">
        <v>4</v>
      </c>
      <c r="G39" s="276" t="s">
        <v>45</v>
      </c>
      <c r="H39" s="276" t="s">
        <v>45</v>
      </c>
      <c r="I39" s="276" t="s">
        <v>45</v>
      </c>
      <c r="J39" s="275"/>
    </row>
    <row r="40" spans="1:10" ht="15" customHeight="1">
      <c r="A40" s="259"/>
      <c r="B40" s="278"/>
      <c r="C40" s="279"/>
      <c r="D40" s="271">
        <v>2024</v>
      </c>
      <c r="E40" s="274">
        <v>39</v>
      </c>
      <c r="F40" s="274">
        <v>4</v>
      </c>
      <c r="G40" s="276" t="s">
        <v>45</v>
      </c>
      <c r="H40" s="276" t="s">
        <v>45</v>
      </c>
      <c r="I40" s="274" t="s">
        <v>45</v>
      </c>
      <c r="J40" s="275"/>
    </row>
    <row r="41" spans="1:10" ht="7.5" customHeight="1">
      <c r="A41" s="259"/>
      <c r="B41" s="278"/>
      <c r="C41" s="279"/>
      <c r="D41" s="271"/>
      <c r="E41" s="272"/>
      <c r="F41" s="272"/>
      <c r="G41" s="272"/>
      <c r="H41" s="272"/>
      <c r="I41" s="272"/>
      <c r="J41" s="275"/>
    </row>
    <row r="42" spans="1:10" ht="15" customHeight="1">
      <c r="A42" s="259"/>
      <c r="B42" s="273" t="s">
        <v>7</v>
      </c>
      <c r="C42" s="273"/>
      <c r="D42" s="271">
        <v>2022</v>
      </c>
      <c r="E42" s="274">
        <v>40</v>
      </c>
      <c r="F42" s="274">
        <v>22</v>
      </c>
      <c r="G42" s="274" t="s">
        <v>45</v>
      </c>
      <c r="H42" s="274">
        <v>4</v>
      </c>
      <c r="I42" s="274" t="s">
        <v>45</v>
      </c>
      <c r="J42" s="277"/>
    </row>
    <row r="43" spans="1:10" ht="15" customHeight="1">
      <c r="A43" s="259"/>
      <c r="B43" s="273"/>
      <c r="C43" s="273"/>
      <c r="D43" s="271">
        <v>2023</v>
      </c>
      <c r="E43" s="274">
        <v>40</v>
      </c>
      <c r="F43" s="274">
        <v>22</v>
      </c>
      <c r="G43" s="276" t="s">
        <v>45</v>
      </c>
      <c r="H43" s="274">
        <v>4</v>
      </c>
      <c r="I43" s="274" t="s">
        <v>45</v>
      </c>
      <c r="J43" s="277"/>
    </row>
    <row r="44" spans="1:10" ht="15" customHeight="1">
      <c r="A44" s="259"/>
      <c r="B44" s="273"/>
      <c r="C44" s="273"/>
      <c r="D44" s="271">
        <v>2024</v>
      </c>
      <c r="E44" s="274">
        <v>40</v>
      </c>
      <c r="F44" s="274">
        <v>24</v>
      </c>
      <c r="G44" s="276" t="s">
        <v>45</v>
      </c>
      <c r="H44" s="274">
        <v>4</v>
      </c>
      <c r="I44" s="274" t="s">
        <v>45</v>
      </c>
      <c r="J44" s="277"/>
    </row>
    <row r="45" spans="1:10" ht="7.5" customHeight="1">
      <c r="A45" s="259"/>
      <c r="B45" s="273"/>
      <c r="C45" s="273"/>
      <c r="D45" s="271"/>
      <c r="E45" s="272"/>
      <c r="F45" s="272"/>
      <c r="G45" s="272"/>
      <c r="H45" s="272"/>
      <c r="I45" s="272"/>
      <c r="J45" s="277"/>
    </row>
    <row r="46" spans="1:10" ht="15" customHeight="1">
      <c r="A46" s="259"/>
      <c r="B46" s="278" t="s">
        <v>8</v>
      </c>
      <c r="C46" s="278"/>
      <c r="D46" s="271">
        <v>2022</v>
      </c>
      <c r="E46" s="274">
        <v>81</v>
      </c>
      <c r="F46" s="274">
        <v>15</v>
      </c>
      <c r="G46" s="274" t="s">
        <v>45</v>
      </c>
      <c r="H46" s="274" t="s">
        <v>45</v>
      </c>
      <c r="I46" s="274">
        <v>1</v>
      </c>
      <c r="J46" s="275"/>
    </row>
    <row r="47" spans="1:10" ht="15" customHeight="1">
      <c r="A47" s="259"/>
      <c r="B47" s="278"/>
      <c r="C47" s="278"/>
      <c r="D47" s="271">
        <v>2023</v>
      </c>
      <c r="E47" s="274">
        <v>80</v>
      </c>
      <c r="F47" s="274">
        <v>17</v>
      </c>
      <c r="G47" s="276" t="s">
        <v>45</v>
      </c>
      <c r="H47" s="276" t="s">
        <v>45</v>
      </c>
      <c r="I47" s="274">
        <v>1</v>
      </c>
      <c r="J47" s="275"/>
    </row>
    <row r="48" spans="1:10" ht="15" customHeight="1">
      <c r="A48" s="259"/>
      <c r="B48" s="278"/>
      <c r="C48" s="278"/>
      <c r="D48" s="271">
        <v>2024</v>
      </c>
      <c r="E48" s="274">
        <v>80</v>
      </c>
      <c r="F48" s="274">
        <v>15</v>
      </c>
      <c r="G48" s="276" t="s">
        <v>45</v>
      </c>
      <c r="H48" s="276" t="s">
        <v>45</v>
      </c>
      <c r="I48" s="274">
        <v>1</v>
      </c>
      <c r="J48" s="275"/>
    </row>
    <row r="49" spans="1:10" ht="7.5" customHeight="1">
      <c r="A49" s="259"/>
      <c r="B49" s="278"/>
      <c r="C49" s="278"/>
      <c r="D49" s="271"/>
      <c r="E49" s="272"/>
      <c r="F49" s="272"/>
      <c r="G49" s="272"/>
      <c r="H49" s="272"/>
      <c r="I49" s="272"/>
      <c r="J49" s="275"/>
    </row>
    <row r="50" spans="1:10" ht="15" customHeight="1">
      <c r="A50" s="259"/>
      <c r="B50" s="273" t="s">
        <v>36</v>
      </c>
      <c r="C50" s="273"/>
      <c r="D50" s="271">
        <v>2022</v>
      </c>
      <c r="E50" s="274">
        <v>8</v>
      </c>
      <c r="F50" s="274">
        <v>1</v>
      </c>
      <c r="G50" s="274" t="s">
        <v>45</v>
      </c>
      <c r="H50" s="274" t="s">
        <v>45</v>
      </c>
      <c r="I50" s="274" t="s">
        <v>45</v>
      </c>
      <c r="J50" s="277"/>
    </row>
    <row r="51" spans="1:10" ht="15" customHeight="1">
      <c r="A51" s="259"/>
      <c r="B51" s="273"/>
      <c r="C51" s="273"/>
      <c r="D51" s="271">
        <v>2023</v>
      </c>
      <c r="E51" s="274">
        <v>8</v>
      </c>
      <c r="F51" s="276">
        <v>1</v>
      </c>
      <c r="G51" s="276" t="s">
        <v>45</v>
      </c>
      <c r="H51" s="276" t="s">
        <v>45</v>
      </c>
      <c r="I51" s="276" t="s">
        <v>45</v>
      </c>
      <c r="J51" s="277"/>
    </row>
    <row r="52" spans="1:10" ht="15" customHeight="1">
      <c r="A52" s="259"/>
      <c r="B52" s="273"/>
      <c r="C52" s="273"/>
      <c r="D52" s="271">
        <v>2024</v>
      </c>
      <c r="E52" s="274">
        <v>8</v>
      </c>
      <c r="F52" s="276">
        <v>1</v>
      </c>
      <c r="G52" s="276" t="s">
        <v>45</v>
      </c>
      <c r="H52" s="276" t="s">
        <v>45</v>
      </c>
      <c r="I52" s="274" t="s">
        <v>45</v>
      </c>
      <c r="J52" s="277"/>
    </row>
    <row r="53" spans="1:10" ht="7.5" customHeight="1">
      <c r="A53" s="259"/>
      <c r="B53" s="273"/>
      <c r="C53" s="273"/>
      <c r="D53" s="271"/>
      <c r="E53" s="272"/>
      <c r="F53" s="272"/>
      <c r="G53" s="272"/>
      <c r="H53" s="272"/>
      <c r="I53" s="272"/>
      <c r="J53" s="277"/>
    </row>
    <row r="54" spans="1:10" ht="15" customHeight="1">
      <c r="A54" s="259"/>
      <c r="B54" s="278" t="s">
        <v>9</v>
      </c>
      <c r="C54" s="278"/>
      <c r="D54" s="271">
        <v>2022</v>
      </c>
      <c r="E54" s="274">
        <v>38</v>
      </c>
      <c r="F54" s="274">
        <v>11</v>
      </c>
      <c r="G54" s="274" t="s">
        <v>45</v>
      </c>
      <c r="H54" s="274" t="s">
        <v>45</v>
      </c>
      <c r="I54" s="274">
        <v>1</v>
      </c>
      <c r="J54" s="275"/>
    </row>
    <row r="55" spans="1:10" ht="15" customHeight="1">
      <c r="A55" s="259"/>
      <c r="B55" s="278"/>
      <c r="C55" s="278"/>
      <c r="D55" s="271">
        <v>2023</v>
      </c>
      <c r="E55" s="274">
        <v>37</v>
      </c>
      <c r="F55" s="274">
        <v>12</v>
      </c>
      <c r="G55" s="276" t="s">
        <v>45</v>
      </c>
      <c r="H55" s="276" t="s">
        <v>45</v>
      </c>
      <c r="I55" s="274">
        <v>1</v>
      </c>
      <c r="J55" s="275"/>
    </row>
    <row r="56" spans="1:10" ht="15" customHeight="1">
      <c r="A56" s="259"/>
      <c r="B56" s="278"/>
      <c r="C56" s="278"/>
      <c r="D56" s="271">
        <v>2024</v>
      </c>
      <c r="E56" s="274">
        <v>37</v>
      </c>
      <c r="F56" s="274">
        <v>13</v>
      </c>
      <c r="G56" s="276" t="s">
        <v>45</v>
      </c>
      <c r="H56" s="276" t="s">
        <v>45</v>
      </c>
      <c r="I56" s="274">
        <v>1</v>
      </c>
      <c r="J56" s="275"/>
    </row>
    <row r="57" spans="1:10" ht="7.5" customHeight="1">
      <c r="A57" s="259"/>
      <c r="B57" s="278"/>
      <c r="C57" s="278"/>
      <c r="D57" s="271"/>
      <c r="E57" s="272"/>
      <c r="F57" s="272"/>
      <c r="G57" s="272"/>
      <c r="H57" s="272"/>
      <c r="I57" s="272"/>
      <c r="J57" s="275"/>
    </row>
    <row r="58" spans="1:10" ht="15" customHeight="1">
      <c r="A58" s="259"/>
      <c r="B58" s="273" t="s">
        <v>10</v>
      </c>
      <c r="C58" s="273"/>
      <c r="D58" s="271">
        <v>2022</v>
      </c>
      <c r="E58" s="274">
        <v>40</v>
      </c>
      <c r="F58" s="274">
        <v>14</v>
      </c>
      <c r="G58" s="274">
        <v>5</v>
      </c>
      <c r="H58" s="274" t="s">
        <v>45</v>
      </c>
      <c r="I58" s="274">
        <v>1</v>
      </c>
      <c r="J58" s="277"/>
    </row>
    <row r="59" spans="1:10" ht="15" customHeight="1">
      <c r="A59" s="259"/>
      <c r="B59" s="273"/>
      <c r="C59" s="273"/>
      <c r="D59" s="271">
        <v>2023</v>
      </c>
      <c r="E59" s="274">
        <v>39</v>
      </c>
      <c r="F59" s="274">
        <v>15</v>
      </c>
      <c r="G59" s="274">
        <v>5</v>
      </c>
      <c r="H59" s="276" t="s">
        <v>45</v>
      </c>
      <c r="I59" s="274">
        <v>1</v>
      </c>
      <c r="J59" s="277"/>
    </row>
    <row r="60" spans="1:10" ht="15" customHeight="1">
      <c r="A60" s="259"/>
      <c r="B60" s="273"/>
      <c r="C60" s="273"/>
      <c r="D60" s="271">
        <v>2024</v>
      </c>
      <c r="E60" s="274">
        <v>39</v>
      </c>
      <c r="F60" s="274">
        <v>14</v>
      </c>
      <c r="G60" s="274">
        <v>5</v>
      </c>
      <c r="H60" s="276" t="s">
        <v>45</v>
      </c>
      <c r="I60" s="274">
        <v>1</v>
      </c>
      <c r="J60" s="277"/>
    </row>
    <row r="61" spans="1:10" ht="7.5" customHeight="1">
      <c r="A61" s="259"/>
      <c r="B61" s="273"/>
      <c r="C61" s="273"/>
      <c r="D61" s="271"/>
      <c r="E61" s="272"/>
      <c r="F61" s="272"/>
      <c r="G61" s="272"/>
      <c r="H61" s="272"/>
      <c r="I61" s="272"/>
      <c r="J61" s="277"/>
    </row>
    <row r="62" spans="1:10" ht="15" customHeight="1">
      <c r="A62" s="259"/>
      <c r="B62" s="278" t="s">
        <v>11</v>
      </c>
      <c r="C62" s="278"/>
      <c r="D62" s="271">
        <v>2022</v>
      </c>
      <c r="E62" s="274">
        <v>56</v>
      </c>
      <c r="F62" s="274">
        <v>35</v>
      </c>
      <c r="G62" s="274">
        <v>4</v>
      </c>
      <c r="H62" s="274">
        <v>4</v>
      </c>
      <c r="I62" s="274">
        <v>1</v>
      </c>
      <c r="J62" s="275"/>
    </row>
    <row r="63" spans="1:10" ht="15" customHeight="1">
      <c r="A63" s="259"/>
      <c r="B63" s="278"/>
      <c r="C63" s="278"/>
      <c r="D63" s="271">
        <v>2023</v>
      </c>
      <c r="E63" s="274">
        <v>56</v>
      </c>
      <c r="F63" s="274">
        <v>34</v>
      </c>
      <c r="G63" s="274">
        <v>4</v>
      </c>
      <c r="H63" s="274">
        <v>4</v>
      </c>
      <c r="I63" s="274">
        <v>1</v>
      </c>
      <c r="J63" s="275"/>
    </row>
    <row r="64" spans="1:10" ht="15" customHeight="1">
      <c r="A64" s="259"/>
      <c r="B64" s="278"/>
      <c r="C64" s="278"/>
      <c r="D64" s="271">
        <v>2024</v>
      </c>
      <c r="E64" s="274">
        <v>56</v>
      </c>
      <c r="F64" s="274">
        <v>35</v>
      </c>
      <c r="G64" s="274">
        <v>4</v>
      </c>
      <c r="H64" s="274"/>
      <c r="I64" s="274">
        <v>1</v>
      </c>
      <c r="J64" s="275"/>
    </row>
    <row r="65" spans="1:10" ht="7.5" customHeight="1">
      <c r="A65" s="259"/>
      <c r="B65" s="278"/>
      <c r="C65" s="278"/>
      <c r="D65" s="271"/>
      <c r="E65" s="272"/>
      <c r="F65" s="272"/>
      <c r="G65" s="272"/>
      <c r="H65" s="272"/>
      <c r="I65" s="272"/>
      <c r="J65" s="275"/>
    </row>
    <row r="66" spans="1:10" ht="15" customHeight="1">
      <c r="A66" s="259"/>
      <c r="B66" s="273" t="s">
        <v>12</v>
      </c>
      <c r="C66" s="273"/>
      <c r="D66" s="271">
        <v>2022</v>
      </c>
      <c r="E66" s="274">
        <v>90</v>
      </c>
      <c r="F66" s="274">
        <v>42</v>
      </c>
      <c r="G66" s="274" t="s">
        <v>45</v>
      </c>
      <c r="H66" s="276">
        <v>1</v>
      </c>
      <c r="I66" s="274">
        <v>1</v>
      </c>
      <c r="J66" s="277"/>
    </row>
    <row r="67" spans="1:10" ht="15" customHeight="1">
      <c r="A67" s="259"/>
      <c r="B67" s="273"/>
      <c r="C67" s="273"/>
      <c r="D67" s="271">
        <v>2023</v>
      </c>
      <c r="E67" s="274">
        <v>90</v>
      </c>
      <c r="F67" s="274">
        <v>44</v>
      </c>
      <c r="G67" s="276" t="s">
        <v>45</v>
      </c>
      <c r="H67" s="276">
        <v>1</v>
      </c>
      <c r="I67" s="274">
        <v>1</v>
      </c>
      <c r="J67" s="277"/>
    </row>
    <row r="68" spans="1:10" ht="15" customHeight="1">
      <c r="A68" s="259"/>
      <c r="B68" s="273"/>
      <c r="C68" s="273"/>
      <c r="D68" s="271">
        <v>2024</v>
      </c>
      <c r="E68" s="274">
        <v>90</v>
      </c>
      <c r="F68" s="274">
        <v>40</v>
      </c>
      <c r="G68" s="276" t="s">
        <v>45</v>
      </c>
      <c r="H68" s="274">
        <v>1</v>
      </c>
      <c r="I68" s="274">
        <v>1</v>
      </c>
      <c r="J68" s="277"/>
    </row>
    <row r="69" spans="1:10" ht="7.5" customHeight="1">
      <c r="A69" s="259"/>
      <c r="B69" s="273"/>
      <c r="C69" s="273"/>
      <c r="D69" s="271"/>
      <c r="E69" s="272"/>
      <c r="F69" s="272"/>
      <c r="G69" s="272"/>
      <c r="H69" s="272"/>
      <c r="I69" s="272"/>
      <c r="J69" s="277"/>
    </row>
    <row r="70" spans="1:10" ht="15" customHeight="1">
      <c r="A70" s="259"/>
      <c r="B70" s="278" t="s">
        <v>13</v>
      </c>
      <c r="C70" s="278"/>
      <c r="D70" s="271">
        <v>2022</v>
      </c>
      <c r="E70" s="274">
        <v>27</v>
      </c>
      <c r="F70" s="274">
        <v>12</v>
      </c>
      <c r="G70" s="274" t="s">
        <v>45</v>
      </c>
      <c r="H70" s="274">
        <v>5</v>
      </c>
      <c r="I70" s="274">
        <v>1</v>
      </c>
      <c r="J70" s="275"/>
    </row>
    <row r="71" spans="1:10" ht="15" customHeight="1">
      <c r="A71" s="259"/>
      <c r="B71" s="278"/>
      <c r="C71" s="278"/>
      <c r="D71" s="271">
        <v>2023</v>
      </c>
      <c r="E71" s="274">
        <v>27</v>
      </c>
      <c r="F71" s="274">
        <v>12</v>
      </c>
      <c r="G71" s="276" t="s">
        <v>45</v>
      </c>
      <c r="H71" s="274">
        <v>5</v>
      </c>
      <c r="I71" s="274">
        <v>1</v>
      </c>
      <c r="J71" s="275"/>
    </row>
    <row r="72" spans="1:10" ht="15" customHeight="1">
      <c r="A72" s="259"/>
      <c r="B72" s="278"/>
      <c r="C72" s="278"/>
      <c r="D72" s="271">
        <v>2024</v>
      </c>
      <c r="E72" s="274">
        <v>27</v>
      </c>
      <c r="F72" s="274">
        <v>14</v>
      </c>
      <c r="G72" s="276" t="s">
        <v>45</v>
      </c>
      <c r="H72" s="274">
        <v>5</v>
      </c>
      <c r="I72" s="274">
        <v>1</v>
      </c>
      <c r="J72" s="275"/>
    </row>
    <row r="73" spans="1:10" ht="7.5" customHeight="1">
      <c r="A73" s="259"/>
      <c r="B73" s="278"/>
      <c r="C73" s="278"/>
      <c r="D73" s="271"/>
      <c r="E73" s="272"/>
      <c r="F73" s="272"/>
      <c r="G73" s="272"/>
      <c r="H73" s="272"/>
      <c r="I73" s="272"/>
      <c r="J73" s="275"/>
    </row>
    <row r="74" spans="1:10" ht="15" customHeight="1">
      <c r="A74" s="259"/>
      <c r="B74" s="273" t="s">
        <v>58</v>
      </c>
      <c r="C74" s="280"/>
      <c r="D74" s="271">
        <v>2022</v>
      </c>
      <c r="E74" s="274">
        <v>49</v>
      </c>
      <c r="F74" s="274">
        <v>16</v>
      </c>
      <c r="G74" s="274" t="s">
        <v>45</v>
      </c>
      <c r="H74" s="274" t="s">
        <v>45</v>
      </c>
      <c r="I74" s="274" t="s">
        <v>45</v>
      </c>
      <c r="J74" s="277"/>
    </row>
    <row r="75" spans="1:10" ht="15" customHeight="1">
      <c r="A75" s="259"/>
      <c r="B75" s="273"/>
      <c r="C75" s="280"/>
      <c r="D75" s="271">
        <v>2023</v>
      </c>
      <c r="E75" s="274">
        <v>43</v>
      </c>
      <c r="F75" s="274">
        <v>17</v>
      </c>
      <c r="G75" s="276" t="s">
        <v>45</v>
      </c>
      <c r="H75" s="276" t="s">
        <v>45</v>
      </c>
      <c r="I75" s="276" t="s">
        <v>45</v>
      </c>
      <c r="J75" s="277"/>
    </row>
    <row r="76" spans="1:10" ht="15" customHeight="1">
      <c r="A76" s="259"/>
      <c r="B76" s="273"/>
      <c r="C76" s="280"/>
      <c r="D76" s="271">
        <v>2024</v>
      </c>
      <c r="E76" s="274">
        <v>43</v>
      </c>
      <c r="F76" s="274">
        <v>11</v>
      </c>
      <c r="G76" s="276" t="s">
        <v>45</v>
      </c>
      <c r="H76" s="276" t="s">
        <v>45</v>
      </c>
      <c r="I76" s="274" t="s">
        <v>45</v>
      </c>
      <c r="J76" s="277"/>
    </row>
    <row r="77" spans="1:10" ht="7.5" customHeight="1">
      <c r="A77" s="259"/>
      <c r="B77" s="273"/>
      <c r="C77" s="280"/>
      <c r="D77" s="271"/>
      <c r="E77" s="272"/>
      <c r="F77" s="272"/>
      <c r="G77" s="272"/>
      <c r="H77" s="272"/>
      <c r="I77" s="272"/>
      <c r="J77" s="277"/>
    </row>
    <row r="78" spans="1:10" ht="15" customHeight="1">
      <c r="A78" s="259"/>
      <c r="B78" s="278" t="s">
        <v>56</v>
      </c>
      <c r="C78" s="278"/>
      <c r="D78" s="271">
        <v>2022</v>
      </c>
      <c r="E78" s="274" t="s">
        <v>45</v>
      </c>
      <c r="F78" s="274" t="s">
        <v>45</v>
      </c>
      <c r="G78" s="274" t="s">
        <v>45</v>
      </c>
      <c r="H78" s="274" t="s">
        <v>45</v>
      </c>
      <c r="I78" s="274" t="s">
        <v>45</v>
      </c>
      <c r="J78" s="275"/>
    </row>
    <row r="79" spans="1:10" ht="15" customHeight="1">
      <c r="A79" s="259"/>
      <c r="B79" s="278"/>
      <c r="C79" s="278"/>
      <c r="D79" s="271">
        <v>2023</v>
      </c>
      <c r="E79" s="274" t="s">
        <v>45</v>
      </c>
      <c r="F79" s="274" t="s">
        <v>45</v>
      </c>
      <c r="G79" s="274" t="s">
        <v>45</v>
      </c>
      <c r="H79" s="274" t="s">
        <v>45</v>
      </c>
      <c r="I79" s="274" t="s">
        <v>45</v>
      </c>
      <c r="J79" s="275"/>
    </row>
    <row r="80" spans="1:10" ht="15" customHeight="1">
      <c r="A80" s="259"/>
      <c r="B80" s="278"/>
      <c r="C80" s="278"/>
      <c r="D80" s="271">
        <v>2024</v>
      </c>
      <c r="E80" s="276" t="s">
        <v>45</v>
      </c>
      <c r="F80" s="276" t="s">
        <v>45</v>
      </c>
      <c r="G80" s="276" t="s">
        <v>45</v>
      </c>
      <c r="H80" s="276" t="s">
        <v>45</v>
      </c>
      <c r="I80" s="274" t="s">
        <v>45</v>
      </c>
      <c r="J80" s="275"/>
    </row>
    <row r="81" spans="1:10" ht="7.5" customHeight="1">
      <c r="A81" s="259"/>
      <c r="B81" s="278"/>
      <c r="C81" s="278"/>
      <c r="D81" s="281"/>
      <c r="E81" s="272"/>
      <c r="F81" s="272"/>
      <c r="G81" s="272"/>
      <c r="H81" s="272"/>
      <c r="I81" s="272"/>
      <c r="J81" s="275"/>
    </row>
    <row r="82" spans="1:10" ht="15" customHeight="1">
      <c r="A82" s="259"/>
      <c r="B82" s="273" t="s">
        <v>59</v>
      </c>
      <c r="C82" s="280"/>
      <c r="D82" s="271">
        <v>2022</v>
      </c>
      <c r="E82" s="274" t="s">
        <v>45</v>
      </c>
      <c r="F82" s="274" t="s">
        <v>45</v>
      </c>
      <c r="G82" s="274" t="s">
        <v>45</v>
      </c>
      <c r="H82" s="274" t="s">
        <v>45</v>
      </c>
      <c r="I82" s="274" t="s">
        <v>45</v>
      </c>
      <c r="J82" s="277"/>
    </row>
    <row r="83" spans="1:10" ht="15" customHeight="1">
      <c r="A83" s="259"/>
      <c r="B83" s="273"/>
      <c r="C83" s="280"/>
      <c r="D83" s="271">
        <v>2023</v>
      </c>
      <c r="E83" s="274" t="s">
        <v>45</v>
      </c>
      <c r="F83" s="274" t="s">
        <v>45</v>
      </c>
      <c r="G83" s="274" t="s">
        <v>45</v>
      </c>
      <c r="H83" s="274" t="s">
        <v>45</v>
      </c>
      <c r="I83" s="274" t="s">
        <v>45</v>
      </c>
      <c r="J83" s="277"/>
    </row>
    <row r="84" spans="1:10" ht="15" customHeight="1">
      <c r="A84" s="259"/>
      <c r="B84" s="273"/>
      <c r="C84" s="280"/>
      <c r="D84" s="271">
        <v>2024</v>
      </c>
      <c r="E84" s="282" t="s">
        <v>45</v>
      </c>
      <c r="F84" s="282" t="s">
        <v>45</v>
      </c>
      <c r="G84" s="282" t="s">
        <v>45</v>
      </c>
      <c r="H84" s="282" t="s">
        <v>45</v>
      </c>
      <c r="I84" s="283" t="s">
        <v>45</v>
      </c>
      <c r="J84" s="277"/>
    </row>
    <row r="85" spans="1:10" ht="7.5" customHeight="1" thickBot="1">
      <c r="A85" s="284"/>
      <c r="B85" s="285"/>
      <c r="C85" s="285"/>
      <c r="D85" s="286"/>
      <c r="E85" s="287"/>
      <c r="F85" s="288"/>
      <c r="G85" s="288"/>
      <c r="H85" s="289"/>
      <c r="I85" s="290"/>
      <c r="J85" s="291"/>
    </row>
    <row r="86" spans="1:10">
      <c r="A86" s="233"/>
      <c r="B86" s="292"/>
      <c r="C86" s="292"/>
      <c r="D86" s="293"/>
      <c r="E86" s="294"/>
      <c r="F86" s="294"/>
      <c r="G86" s="294"/>
      <c r="H86" s="294"/>
      <c r="I86" s="292"/>
      <c r="J86" s="295" t="s">
        <v>387</v>
      </c>
    </row>
    <row r="87" spans="1:10">
      <c r="D87" s="293"/>
    </row>
  </sheetData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D01B3-8187-495B-97A1-B0C5EDABEF89}">
  <sheetPr codeName="Sheet5">
    <tabColor rgb="FF92D050"/>
  </sheetPr>
  <dimension ref="A1:O86"/>
  <sheetViews>
    <sheetView showGridLines="0" view="pageBreakPreview" zoomScale="90" zoomScaleNormal="80" zoomScaleSheetLayoutView="90" workbookViewId="0">
      <selection activeCell="I1" sqref="I1:I2"/>
    </sheetView>
  </sheetViews>
  <sheetFormatPr defaultColWidth="9.140625" defaultRowHeight="16.5"/>
  <cols>
    <col min="1" max="1" width="1.140625" style="232" customWidth="1"/>
    <col min="2" max="2" width="14.7109375" style="232" customWidth="1"/>
    <col min="3" max="3" width="9.140625" style="232"/>
    <col min="4" max="4" width="13.28515625" style="232" customWidth="1"/>
    <col min="5" max="5" width="21.7109375" style="232" customWidth="1"/>
    <col min="6" max="6" width="20.85546875" style="232" customWidth="1"/>
    <col min="7" max="8" width="23" style="232" customWidth="1"/>
    <col min="9" max="9" width="1.140625" style="232" customWidth="1"/>
    <col min="10" max="16384" width="9.140625" style="232"/>
  </cols>
  <sheetData>
    <row r="1" spans="1:9" ht="15" customHeight="1">
      <c r="I1" s="61" t="s">
        <v>16</v>
      </c>
    </row>
    <row r="2" spans="1:9" ht="15" customHeight="1">
      <c r="I2" s="62" t="s">
        <v>17</v>
      </c>
    </row>
    <row r="3" spans="1:9" ht="9" customHeight="1"/>
    <row r="4" spans="1:9">
      <c r="A4" s="233"/>
      <c r="B4" s="234" t="s">
        <v>223</v>
      </c>
      <c r="C4" s="235" t="s">
        <v>388</v>
      </c>
      <c r="D4" s="235"/>
      <c r="E4" s="233"/>
      <c r="F4" s="236"/>
      <c r="G4" s="236"/>
      <c r="H4" s="233"/>
      <c r="I4" s="233"/>
    </row>
    <row r="5" spans="1:9">
      <c r="A5" s="233"/>
      <c r="B5" s="237" t="s">
        <v>224</v>
      </c>
      <c r="C5" s="238" t="s">
        <v>389</v>
      </c>
      <c r="D5" s="238"/>
      <c r="E5" s="233"/>
      <c r="F5" s="233"/>
      <c r="G5" s="233"/>
      <c r="H5" s="233"/>
      <c r="I5" s="233"/>
    </row>
    <row r="6" spans="1:9" ht="17.25" thickBot="1">
      <c r="A6" s="233"/>
      <c r="B6" s="239"/>
      <c r="C6" s="239"/>
      <c r="D6" s="239"/>
      <c r="E6" s="240"/>
      <c r="F6" s="240"/>
      <c r="G6" s="240"/>
      <c r="H6" s="240"/>
      <c r="I6" s="233"/>
    </row>
    <row r="7" spans="1:9" ht="9.75" customHeight="1" thickTop="1">
      <c r="A7" s="241"/>
      <c r="B7" s="242"/>
      <c r="C7" s="242"/>
      <c r="D7" s="242"/>
      <c r="E7" s="243"/>
      <c r="F7" s="243"/>
      <c r="G7" s="243"/>
      <c r="H7" s="243"/>
      <c r="I7" s="241"/>
    </row>
    <row r="8" spans="1:9" ht="14.25" customHeight="1">
      <c r="A8" s="244"/>
      <c r="B8" s="245" t="s">
        <v>76</v>
      </c>
      <c r="C8" s="245"/>
      <c r="D8" s="246" t="s">
        <v>344</v>
      </c>
      <c r="E8" s="247" t="s">
        <v>44</v>
      </c>
      <c r="F8" s="247" t="s">
        <v>44</v>
      </c>
      <c r="G8" s="247" t="s">
        <v>78</v>
      </c>
      <c r="H8" s="247" t="s">
        <v>78</v>
      </c>
      <c r="I8" s="248"/>
    </row>
    <row r="9" spans="1:9" ht="14.25" customHeight="1">
      <c r="A9" s="244"/>
      <c r="B9" s="249" t="s">
        <v>79</v>
      </c>
      <c r="C9" s="249"/>
      <c r="D9" s="250" t="s">
        <v>347</v>
      </c>
      <c r="E9" s="247" t="s">
        <v>219</v>
      </c>
      <c r="F9" s="247" t="s">
        <v>218</v>
      </c>
      <c r="G9" s="247" t="s">
        <v>82</v>
      </c>
      <c r="H9" s="247" t="s">
        <v>82</v>
      </c>
      <c r="I9" s="248"/>
    </row>
    <row r="10" spans="1:9" ht="14.25" customHeight="1">
      <c r="A10" s="244"/>
      <c r="B10" s="244"/>
      <c r="C10" s="244"/>
      <c r="D10" s="244"/>
      <c r="E10" s="251" t="s">
        <v>61</v>
      </c>
      <c r="F10" s="251" t="s">
        <v>61</v>
      </c>
      <c r="G10" s="247" t="s">
        <v>85</v>
      </c>
      <c r="H10" s="247" t="s">
        <v>86</v>
      </c>
      <c r="I10" s="248"/>
    </row>
    <row r="11" spans="1:9" ht="14.25" customHeight="1">
      <c r="A11" s="244"/>
      <c r="B11" s="244"/>
      <c r="C11" s="244"/>
      <c r="D11" s="244"/>
      <c r="E11" s="251" t="s">
        <v>390</v>
      </c>
      <c r="F11" s="251" t="s">
        <v>391</v>
      </c>
      <c r="G11" s="247" t="s">
        <v>2</v>
      </c>
      <c r="H11" s="247" t="s">
        <v>90</v>
      </c>
      <c r="I11" s="248"/>
    </row>
    <row r="12" spans="1:9" ht="14.25" customHeight="1">
      <c r="A12" s="244"/>
      <c r="B12" s="253"/>
      <c r="C12" s="253"/>
      <c r="D12" s="253"/>
      <c r="E12" s="251"/>
      <c r="F12" s="251"/>
      <c r="G12" s="251" t="s">
        <v>262</v>
      </c>
      <c r="H12" s="251" t="s">
        <v>111</v>
      </c>
      <c r="I12" s="248"/>
    </row>
    <row r="13" spans="1:9" ht="14.25" customHeight="1">
      <c r="A13" s="244"/>
      <c r="B13" s="244"/>
      <c r="C13" s="244"/>
      <c r="D13" s="244"/>
      <c r="E13" s="251"/>
      <c r="F13" s="251"/>
      <c r="G13" s="251" t="s">
        <v>221</v>
      </c>
      <c r="H13" s="251" t="s">
        <v>222</v>
      </c>
      <c r="I13" s="248"/>
    </row>
    <row r="14" spans="1:9" ht="14.25" customHeight="1">
      <c r="A14" s="244"/>
      <c r="B14" s="244"/>
      <c r="C14" s="244"/>
      <c r="D14" s="244"/>
      <c r="E14" s="251"/>
      <c r="F14" s="244"/>
      <c r="G14" s="251" t="s">
        <v>2</v>
      </c>
      <c r="H14" s="251" t="s">
        <v>220</v>
      </c>
      <c r="I14" s="248"/>
    </row>
    <row r="15" spans="1:9" ht="14.25" customHeight="1">
      <c r="A15" s="244"/>
      <c r="B15" s="244"/>
      <c r="C15" s="244"/>
      <c r="D15" s="244"/>
      <c r="E15" s="251"/>
      <c r="F15" s="244"/>
      <c r="G15" s="296" t="s">
        <v>74</v>
      </c>
      <c r="H15" s="296" t="s">
        <v>74</v>
      </c>
      <c r="I15" s="248"/>
    </row>
    <row r="16" spans="1:9" ht="9.75" customHeight="1">
      <c r="A16" s="255"/>
      <c r="B16" s="255"/>
      <c r="C16" s="255"/>
      <c r="D16" s="255"/>
      <c r="E16" s="256"/>
      <c r="F16" s="257"/>
      <c r="G16" s="257"/>
      <c r="H16" s="257"/>
      <c r="I16" s="258"/>
    </row>
    <row r="17" spans="1:15" ht="9.75" customHeight="1">
      <c r="A17" s="259"/>
      <c r="B17" s="244"/>
      <c r="C17" s="244"/>
      <c r="D17" s="244"/>
      <c r="E17" s="260"/>
      <c r="F17" s="260"/>
      <c r="G17" s="260"/>
      <c r="H17" s="260"/>
      <c r="I17" s="244"/>
    </row>
    <row r="18" spans="1:15" ht="15" customHeight="1">
      <c r="A18" s="259"/>
      <c r="B18" s="261" t="s">
        <v>2</v>
      </c>
      <c r="C18" s="261"/>
      <c r="D18" s="262">
        <v>2022</v>
      </c>
      <c r="E18" s="264">
        <f>SUM(E22,E26,E30,E34,E38,E42,E46,E50,E54,E58,E62,E66,E70,E74,E78,E82)</f>
        <v>331</v>
      </c>
      <c r="F18" s="264">
        <f>SUM(F22,F26,F30,F34,F38,F42,F46,F50,F54,F58,F62,F66,F70,F74,F78,F82)</f>
        <v>100</v>
      </c>
      <c r="G18" s="264">
        <f>SUM(G22,G26,G30,G34,G38,G42,G46,G50,G54,G58,G62,G66,G70,G74,G78,G82)</f>
        <v>361936.9262051282</v>
      </c>
      <c r="H18" s="264">
        <v>2663</v>
      </c>
      <c r="I18" s="297"/>
    </row>
    <row r="19" spans="1:15" ht="15" customHeight="1">
      <c r="A19" s="259"/>
      <c r="B19" s="261"/>
      <c r="C19" s="261"/>
      <c r="D19" s="262">
        <v>2023</v>
      </c>
      <c r="E19" s="264">
        <f t="shared" ref="E19:G20" si="0">SUM(E23,E27,E31,E35,E39,E43,E47,E51,E55,E59,E63,E67,E71,E75,E79,E83)</f>
        <v>300</v>
      </c>
      <c r="F19" s="264">
        <f t="shared" si="0"/>
        <v>94</v>
      </c>
      <c r="G19" s="264">
        <f t="shared" si="0"/>
        <v>324944.58799999999</v>
      </c>
      <c r="H19" s="298">
        <v>1205</v>
      </c>
      <c r="I19" s="299"/>
    </row>
    <row r="20" spans="1:15" ht="15" customHeight="1">
      <c r="A20" s="259"/>
      <c r="B20" s="261"/>
      <c r="C20" s="261"/>
      <c r="D20" s="262">
        <v>2024</v>
      </c>
      <c r="E20" s="264">
        <f t="shared" si="0"/>
        <v>289</v>
      </c>
      <c r="F20" s="264">
        <f t="shared" si="0"/>
        <v>94</v>
      </c>
      <c r="G20" s="264">
        <f t="shared" si="0"/>
        <v>295583.14600000001</v>
      </c>
      <c r="H20" s="298">
        <v>1806</v>
      </c>
      <c r="I20" s="299"/>
      <c r="L20" s="269"/>
      <c r="M20" s="300"/>
      <c r="N20" s="270"/>
      <c r="O20" s="269"/>
    </row>
    <row r="21" spans="1:15" ht="7.5" customHeight="1">
      <c r="A21" s="259"/>
      <c r="B21" s="261"/>
      <c r="C21" s="261"/>
      <c r="D21" s="271"/>
      <c r="E21" s="272"/>
      <c r="F21" s="272"/>
      <c r="G21" s="272"/>
      <c r="H21" s="272"/>
      <c r="I21" s="299"/>
    </row>
    <row r="22" spans="1:15" ht="15" customHeight="1">
      <c r="A22" s="259"/>
      <c r="B22" s="273" t="s">
        <v>3</v>
      </c>
      <c r="C22" s="273"/>
      <c r="D22" s="271">
        <v>2022</v>
      </c>
      <c r="E22" s="301">
        <v>39</v>
      </c>
      <c r="F22" s="301">
        <v>12</v>
      </c>
      <c r="G22" s="301">
        <v>4297.2070000000003</v>
      </c>
      <c r="H22" s="274" t="s">
        <v>45</v>
      </c>
      <c r="I22" s="299"/>
    </row>
    <row r="23" spans="1:15" ht="15" customHeight="1">
      <c r="A23" s="259"/>
      <c r="B23" s="273"/>
      <c r="C23" s="273"/>
      <c r="D23" s="271">
        <v>2023</v>
      </c>
      <c r="E23" s="301">
        <v>33</v>
      </c>
      <c r="F23" s="301">
        <v>12</v>
      </c>
      <c r="G23" s="301">
        <v>3831.6179999999999</v>
      </c>
      <c r="H23" s="274" t="s">
        <v>45</v>
      </c>
      <c r="I23" s="299"/>
    </row>
    <row r="24" spans="1:15" ht="15" customHeight="1">
      <c r="A24" s="259"/>
      <c r="B24" s="273"/>
      <c r="C24" s="273"/>
      <c r="D24" s="271">
        <v>2024</v>
      </c>
      <c r="E24" s="301">
        <v>33</v>
      </c>
      <c r="F24" s="301">
        <v>12</v>
      </c>
      <c r="G24" s="301">
        <v>5610.2290000000003</v>
      </c>
      <c r="H24" s="276" t="s">
        <v>45</v>
      </c>
      <c r="I24" s="299"/>
    </row>
    <row r="25" spans="1:15" ht="7.5" customHeight="1">
      <c r="A25" s="259"/>
      <c r="B25" s="273"/>
      <c r="C25" s="273"/>
      <c r="D25" s="271"/>
      <c r="E25" s="272"/>
      <c r="F25" s="272"/>
      <c r="G25" s="272"/>
      <c r="H25" s="272"/>
      <c r="I25" s="299"/>
    </row>
    <row r="26" spans="1:15" ht="15" customHeight="1">
      <c r="A26" s="259"/>
      <c r="B26" s="273" t="s">
        <v>37</v>
      </c>
      <c r="C26" s="273"/>
      <c r="D26" s="271">
        <v>2022</v>
      </c>
      <c r="E26" s="301">
        <v>22</v>
      </c>
      <c r="F26" s="301">
        <v>5</v>
      </c>
      <c r="G26" s="301">
        <v>4445.7773076923077</v>
      </c>
      <c r="H26" s="274" t="s">
        <v>45</v>
      </c>
      <c r="I26" s="299"/>
    </row>
    <row r="27" spans="1:15" ht="15" customHeight="1">
      <c r="A27" s="259"/>
      <c r="B27" s="273"/>
      <c r="C27" s="273"/>
      <c r="D27" s="271">
        <v>2023</v>
      </c>
      <c r="E27" s="301">
        <v>17</v>
      </c>
      <c r="F27" s="301">
        <v>5</v>
      </c>
      <c r="G27" s="301">
        <v>4310.6930000000002</v>
      </c>
      <c r="H27" s="274" t="s">
        <v>45</v>
      </c>
      <c r="I27" s="299"/>
    </row>
    <row r="28" spans="1:15" ht="15" customHeight="1">
      <c r="A28" s="259"/>
      <c r="B28" s="273"/>
      <c r="C28" s="273"/>
      <c r="D28" s="271">
        <v>2024</v>
      </c>
      <c r="E28" s="301">
        <v>17</v>
      </c>
      <c r="F28" s="301">
        <v>4</v>
      </c>
      <c r="G28" s="301">
        <v>4216.3909999999996</v>
      </c>
      <c r="H28" s="276" t="s">
        <v>45</v>
      </c>
      <c r="I28" s="299"/>
    </row>
    <row r="29" spans="1:15" ht="7.5" customHeight="1">
      <c r="A29" s="259"/>
      <c r="B29" s="273"/>
      <c r="C29" s="273"/>
      <c r="D29" s="271"/>
      <c r="E29" s="272"/>
      <c r="F29" s="272"/>
      <c r="G29" s="272"/>
      <c r="H29" s="272"/>
      <c r="I29" s="299"/>
    </row>
    <row r="30" spans="1:15" ht="15" customHeight="1">
      <c r="A30" s="259"/>
      <c r="B30" s="278" t="s">
        <v>4</v>
      </c>
      <c r="C30" s="278"/>
      <c r="D30" s="271">
        <v>2022</v>
      </c>
      <c r="E30" s="301">
        <v>18</v>
      </c>
      <c r="F30" s="301">
        <v>7</v>
      </c>
      <c r="G30" s="301">
        <v>2711.2767692307689</v>
      </c>
      <c r="H30" s="274" t="s">
        <v>45</v>
      </c>
      <c r="I30" s="299"/>
    </row>
    <row r="31" spans="1:15" ht="15" customHeight="1">
      <c r="A31" s="259"/>
      <c r="B31" s="278"/>
      <c r="C31" s="278"/>
      <c r="D31" s="271">
        <v>2023</v>
      </c>
      <c r="E31" s="301">
        <v>18</v>
      </c>
      <c r="F31" s="301">
        <v>5</v>
      </c>
      <c r="G31" s="301">
        <v>2699.0529999999999</v>
      </c>
      <c r="H31" s="274" t="s">
        <v>45</v>
      </c>
      <c r="I31" s="299"/>
    </row>
    <row r="32" spans="1:15" ht="15" customHeight="1">
      <c r="A32" s="259"/>
      <c r="B32" s="278"/>
      <c r="C32" s="278"/>
      <c r="D32" s="271">
        <v>2024</v>
      </c>
      <c r="E32" s="301">
        <v>18</v>
      </c>
      <c r="F32" s="301">
        <v>5</v>
      </c>
      <c r="G32" s="301">
        <v>1816.6669999999999</v>
      </c>
      <c r="H32" s="276" t="s">
        <v>45</v>
      </c>
      <c r="I32" s="299"/>
    </row>
    <row r="33" spans="1:9" ht="7.5" customHeight="1">
      <c r="A33" s="259"/>
      <c r="B33" s="278"/>
      <c r="C33" s="278"/>
      <c r="D33" s="271"/>
      <c r="E33" s="272"/>
      <c r="F33" s="272"/>
      <c r="G33" s="272"/>
      <c r="H33" s="272"/>
      <c r="I33" s="299"/>
    </row>
    <row r="34" spans="1:9" ht="15" customHeight="1">
      <c r="A34" s="259"/>
      <c r="B34" s="273" t="s">
        <v>5</v>
      </c>
      <c r="C34" s="273"/>
      <c r="D34" s="271">
        <v>2022</v>
      </c>
      <c r="E34" s="301">
        <v>8</v>
      </c>
      <c r="F34" s="301">
        <v>2</v>
      </c>
      <c r="G34" s="301">
        <v>1255.628153846154</v>
      </c>
      <c r="H34" s="274" t="s">
        <v>45</v>
      </c>
      <c r="I34" s="299"/>
    </row>
    <row r="35" spans="1:9" ht="15" customHeight="1">
      <c r="A35" s="259"/>
      <c r="B35" s="273"/>
      <c r="C35" s="273"/>
      <c r="D35" s="271">
        <v>2023</v>
      </c>
      <c r="E35" s="301">
        <v>6</v>
      </c>
      <c r="F35" s="301">
        <v>2</v>
      </c>
      <c r="G35" s="301">
        <v>1221.222</v>
      </c>
      <c r="H35" s="274" t="s">
        <v>45</v>
      </c>
      <c r="I35" s="299"/>
    </row>
    <row r="36" spans="1:9" ht="15" customHeight="1">
      <c r="A36" s="259"/>
      <c r="B36" s="273"/>
      <c r="C36" s="273"/>
      <c r="D36" s="271">
        <v>2024</v>
      </c>
      <c r="E36" s="301">
        <v>6</v>
      </c>
      <c r="F36" s="301">
        <v>2</v>
      </c>
      <c r="G36" s="301">
        <v>1153.673</v>
      </c>
      <c r="H36" s="274" t="s">
        <v>45</v>
      </c>
      <c r="I36" s="299"/>
    </row>
    <row r="37" spans="1:9" ht="7.5" customHeight="1">
      <c r="A37" s="259"/>
      <c r="B37" s="273"/>
      <c r="C37" s="273"/>
      <c r="D37" s="271"/>
      <c r="E37" s="272"/>
      <c r="F37" s="272"/>
      <c r="G37" s="272"/>
      <c r="H37" s="272"/>
      <c r="I37" s="299"/>
    </row>
    <row r="38" spans="1:9" ht="15" customHeight="1">
      <c r="A38" s="259"/>
      <c r="B38" s="278" t="s">
        <v>6</v>
      </c>
      <c r="C38" s="279"/>
      <c r="D38" s="271">
        <v>2022</v>
      </c>
      <c r="E38" s="301">
        <v>17</v>
      </c>
      <c r="F38" s="301">
        <v>5</v>
      </c>
      <c r="G38" s="301">
        <v>1647.6241538461541</v>
      </c>
      <c r="H38" s="274" t="s">
        <v>45</v>
      </c>
      <c r="I38" s="275"/>
    </row>
    <row r="39" spans="1:9" ht="15" customHeight="1">
      <c r="A39" s="259"/>
      <c r="B39" s="278"/>
      <c r="C39" s="279"/>
      <c r="D39" s="271">
        <v>2023</v>
      </c>
      <c r="E39" s="301">
        <v>13</v>
      </c>
      <c r="F39" s="301">
        <v>4</v>
      </c>
      <c r="G39" s="301">
        <v>1352.3910000000001</v>
      </c>
      <c r="H39" s="274" t="s">
        <v>45</v>
      </c>
      <c r="I39" s="275"/>
    </row>
    <row r="40" spans="1:9" ht="15" customHeight="1">
      <c r="A40" s="259"/>
      <c r="B40" s="278"/>
      <c r="C40" s="279"/>
      <c r="D40" s="271">
        <v>2024</v>
      </c>
      <c r="E40" s="301">
        <v>13</v>
      </c>
      <c r="F40" s="301">
        <v>4</v>
      </c>
      <c r="G40" s="301">
        <v>1324.049</v>
      </c>
      <c r="H40" s="274" t="s">
        <v>45</v>
      </c>
      <c r="I40" s="275"/>
    </row>
    <row r="41" spans="1:9" ht="7.5" customHeight="1">
      <c r="A41" s="259"/>
      <c r="B41" s="278"/>
      <c r="C41" s="279"/>
      <c r="D41" s="271"/>
      <c r="E41" s="272"/>
      <c r="F41" s="272"/>
      <c r="G41" s="272"/>
      <c r="H41" s="272"/>
      <c r="I41" s="275"/>
    </row>
    <row r="42" spans="1:9" ht="15" customHeight="1">
      <c r="A42" s="259"/>
      <c r="B42" s="273" t="s">
        <v>7</v>
      </c>
      <c r="C42" s="273"/>
      <c r="D42" s="271">
        <v>2022</v>
      </c>
      <c r="E42" s="301">
        <v>31</v>
      </c>
      <c r="F42" s="301">
        <v>7</v>
      </c>
      <c r="G42" s="301">
        <v>1081.585846153846</v>
      </c>
      <c r="H42" s="274" t="s">
        <v>45</v>
      </c>
      <c r="I42" s="277"/>
    </row>
    <row r="43" spans="1:9" ht="15" customHeight="1">
      <c r="A43" s="259"/>
      <c r="B43" s="273"/>
      <c r="C43" s="273"/>
      <c r="D43" s="271">
        <v>2023</v>
      </c>
      <c r="E43" s="301">
        <v>27</v>
      </c>
      <c r="F43" s="301">
        <v>7</v>
      </c>
      <c r="G43" s="301">
        <v>1143.251</v>
      </c>
      <c r="H43" s="274" t="s">
        <v>45</v>
      </c>
      <c r="I43" s="277"/>
    </row>
    <row r="44" spans="1:9" ht="15" customHeight="1">
      <c r="A44" s="259"/>
      <c r="B44" s="273"/>
      <c r="C44" s="273"/>
      <c r="D44" s="271">
        <v>2024</v>
      </c>
      <c r="E44" s="301">
        <v>27</v>
      </c>
      <c r="F44" s="301">
        <v>7</v>
      </c>
      <c r="G44" s="301">
        <v>1843.3430000000001</v>
      </c>
      <c r="H44" s="274" t="s">
        <v>45</v>
      </c>
      <c r="I44" s="277"/>
    </row>
    <row r="45" spans="1:9" ht="7.5" customHeight="1">
      <c r="A45" s="259"/>
      <c r="B45" s="273"/>
      <c r="C45" s="273"/>
      <c r="D45" s="271"/>
      <c r="E45" s="272"/>
      <c r="F45" s="272"/>
      <c r="G45" s="272"/>
      <c r="H45" s="272"/>
      <c r="I45" s="277"/>
    </row>
    <row r="46" spans="1:9" ht="15" customHeight="1">
      <c r="A46" s="259"/>
      <c r="B46" s="278" t="s">
        <v>8</v>
      </c>
      <c r="C46" s="278"/>
      <c r="D46" s="271">
        <v>2022</v>
      </c>
      <c r="E46" s="301">
        <v>34</v>
      </c>
      <c r="F46" s="301">
        <v>11</v>
      </c>
      <c r="G46" s="301">
        <v>6877.2536615384615</v>
      </c>
      <c r="H46" s="274" t="s">
        <v>45</v>
      </c>
      <c r="I46" s="277"/>
    </row>
    <row r="47" spans="1:9" ht="15" customHeight="1">
      <c r="A47" s="259"/>
      <c r="B47" s="278"/>
      <c r="C47" s="278"/>
      <c r="D47" s="271">
        <v>2023</v>
      </c>
      <c r="E47" s="301">
        <v>34</v>
      </c>
      <c r="F47" s="301">
        <v>10</v>
      </c>
      <c r="G47" s="301">
        <v>6430.7719999999999</v>
      </c>
      <c r="H47" s="274" t="s">
        <v>45</v>
      </c>
      <c r="I47" s="277"/>
    </row>
    <row r="48" spans="1:9" ht="15" customHeight="1">
      <c r="A48" s="259"/>
      <c r="B48" s="278"/>
      <c r="C48" s="278"/>
      <c r="D48" s="271">
        <v>2024</v>
      </c>
      <c r="E48" s="301">
        <v>23</v>
      </c>
      <c r="F48" s="301">
        <v>10</v>
      </c>
      <c r="G48" s="301">
        <v>6428.5540000000001</v>
      </c>
      <c r="H48" s="274" t="s">
        <v>45</v>
      </c>
      <c r="I48" s="275"/>
    </row>
    <row r="49" spans="1:15" ht="7.5" customHeight="1">
      <c r="A49" s="259"/>
      <c r="B49" s="278"/>
      <c r="C49" s="278"/>
      <c r="D49" s="271"/>
      <c r="E49" s="272"/>
      <c r="F49" s="272"/>
      <c r="G49" s="272"/>
      <c r="H49" s="272"/>
      <c r="I49" s="275"/>
    </row>
    <row r="50" spans="1:15" ht="15" customHeight="1">
      <c r="A50" s="259"/>
      <c r="B50" s="273" t="s">
        <v>36</v>
      </c>
      <c r="C50" s="273"/>
      <c r="D50" s="271">
        <v>2022</v>
      </c>
      <c r="E50" s="301">
        <v>2</v>
      </c>
      <c r="F50" s="301">
        <v>2</v>
      </c>
      <c r="G50" s="274" t="s">
        <v>45</v>
      </c>
      <c r="H50" s="274" t="s">
        <v>45</v>
      </c>
      <c r="I50" s="275"/>
    </row>
    <row r="51" spans="1:15" ht="15" customHeight="1">
      <c r="A51" s="259"/>
      <c r="B51" s="273"/>
      <c r="C51" s="273"/>
      <c r="D51" s="271">
        <v>2023</v>
      </c>
      <c r="E51" s="301">
        <v>2</v>
      </c>
      <c r="F51" s="301">
        <v>2</v>
      </c>
      <c r="G51" s="274" t="s">
        <v>45</v>
      </c>
      <c r="H51" s="274" t="s">
        <v>45</v>
      </c>
      <c r="I51" s="275"/>
    </row>
    <row r="52" spans="1:15" ht="15" customHeight="1">
      <c r="A52" s="259"/>
      <c r="B52" s="273"/>
      <c r="C52" s="273"/>
      <c r="D52" s="271">
        <v>2024</v>
      </c>
      <c r="E52" s="301">
        <v>2</v>
      </c>
      <c r="F52" s="301">
        <v>2</v>
      </c>
      <c r="G52" s="274" t="s">
        <v>45</v>
      </c>
      <c r="H52" s="274" t="s">
        <v>45</v>
      </c>
      <c r="I52" s="277"/>
    </row>
    <row r="53" spans="1:15" ht="7.5" customHeight="1">
      <c r="A53" s="259"/>
      <c r="B53" s="273"/>
      <c r="C53" s="273"/>
      <c r="D53" s="271"/>
      <c r="E53" s="301"/>
      <c r="F53" s="301"/>
      <c r="G53" s="301"/>
      <c r="H53" s="301"/>
      <c r="I53" s="277"/>
    </row>
    <row r="54" spans="1:15" ht="15" customHeight="1">
      <c r="A54" s="259"/>
      <c r="B54" s="278" t="s">
        <v>9</v>
      </c>
      <c r="C54" s="278"/>
      <c r="D54" s="271">
        <v>2022</v>
      </c>
      <c r="E54" s="272">
        <v>15</v>
      </c>
      <c r="F54" s="272">
        <v>5</v>
      </c>
      <c r="G54" s="272">
        <v>8680.7400769230753</v>
      </c>
      <c r="H54" s="274" t="s">
        <v>45</v>
      </c>
      <c r="I54" s="277"/>
    </row>
    <row r="55" spans="1:15" ht="15" customHeight="1">
      <c r="A55" s="259"/>
      <c r="B55" s="278"/>
      <c r="C55" s="278"/>
      <c r="D55" s="271">
        <v>2023</v>
      </c>
      <c r="E55" s="301">
        <v>15</v>
      </c>
      <c r="F55" s="301">
        <v>5</v>
      </c>
      <c r="G55" s="301">
        <v>8187.5709999999999</v>
      </c>
      <c r="H55" s="274" t="s">
        <v>45</v>
      </c>
      <c r="I55" s="277"/>
    </row>
    <row r="56" spans="1:15" ht="15" customHeight="1">
      <c r="A56" s="259"/>
      <c r="B56" s="278"/>
      <c r="C56" s="278"/>
      <c r="D56" s="271">
        <v>2024</v>
      </c>
      <c r="E56" s="301">
        <v>14</v>
      </c>
      <c r="F56" s="301">
        <v>5</v>
      </c>
      <c r="G56" s="301">
        <v>7489.0240000000003</v>
      </c>
      <c r="H56" s="274" t="s">
        <v>45</v>
      </c>
      <c r="I56" s="275"/>
    </row>
    <row r="57" spans="1:15" ht="7.5" customHeight="1">
      <c r="A57" s="259"/>
      <c r="B57" s="278"/>
      <c r="C57" s="278"/>
      <c r="D57" s="271"/>
      <c r="E57" s="301"/>
      <c r="F57" s="301"/>
      <c r="G57" s="301"/>
      <c r="H57" s="301"/>
      <c r="I57" s="275"/>
    </row>
    <row r="58" spans="1:15" ht="15" customHeight="1">
      <c r="A58" s="259"/>
      <c r="B58" s="273" t="s">
        <v>10</v>
      </c>
      <c r="C58" s="273"/>
      <c r="D58" s="271">
        <v>2022</v>
      </c>
      <c r="E58" s="272">
        <v>24</v>
      </c>
      <c r="F58" s="272">
        <v>8</v>
      </c>
      <c r="G58" s="272">
        <v>1769.1682307692308</v>
      </c>
      <c r="H58" s="274" t="s">
        <v>45</v>
      </c>
      <c r="I58" s="275"/>
      <c r="L58" s="302"/>
      <c r="M58" s="302"/>
      <c r="N58" s="302"/>
      <c r="O58" s="302"/>
    </row>
    <row r="59" spans="1:15" ht="15" customHeight="1">
      <c r="A59" s="259"/>
      <c r="B59" s="273"/>
      <c r="C59" s="273"/>
      <c r="D59" s="271">
        <v>2023</v>
      </c>
      <c r="E59" s="301">
        <v>24</v>
      </c>
      <c r="F59" s="301">
        <v>6</v>
      </c>
      <c r="G59" s="301">
        <v>1810.884</v>
      </c>
      <c r="H59" s="274" t="s">
        <v>45</v>
      </c>
      <c r="I59" s="275"/>
    </row>
    <row r="60" spans="1:15" ht="15" customHeight="1">
      <c r="A60" s="259"/>
      <c r="B60" s="273"/>
      <c r="C60" s="273"/>
      <c r="D60" s="271">
        <v>2024</v>
      </c>
      <c r="E60" s="301">
        <v>27</v>
      </c>
      <c r="F60" s="301">
        <v>6</v>
      </c>
      <c r="G60" s="301">
        <v>1606.4780000000001</v>
      </c>
      <c r="H60" s="274" t="s">
        <v>45</v>
      </c>
      <c r="I60" s="277"/>
    </row>
    <row r="61" spans="1:15" ht="7.5" customHeight="1">
      <c r="A61" s="259"/>
      <c r="B61" s="273"/>
      <c r="C61" s="273"/>
      <c r="D61" s="271"/>
      <c r="E61" s="301"/>
      <c r="F61" s="301"/>
      <c r="G61" s="301"/>
      <c r="H61" s="301"/>
      <c r="I61" s="277"/>
    </row>
    <row r="62" spans="1:15" ht="15" customHeight="1">
      <c r="A62" s="259"/>
      <c r="B62" s="278" t="s">
        <v>11</v>
      </c>
      <c r="C62" s="278"/>
      <c r="D62" s="271">
        <v>2022</v>
      </c>
      <c r="E62" s="272">
        <v>49</v>
      </c>
      <c r="F62" s="272">
        <v>8</v>
      </c>
      <c r="G62" s="272">
        <v>3579.4950769230768</v>
      </c>
      <c r="H62" s="274" t="s">
        <v>45</v>
      </c>
      <c r="I62" s="277"/>
    </row>
    <row r="63" spans="1:15" ht="15" customHeight="1">
      <c r="A63" s="259"/>
      <c r="B63" s="278"/>
      <c r="C63" s="278"/>
      <c r="D63" s="271">
        <v>2023</v>
      </c>
      <c r="E63" s="301">
        <v>43</v>
      </c>
      <c r="F63" s="301">
        <v>8</v>
      </c>
      <c r="G63" s="301">
        <v>2596.2370000000001</v>
      </c>
      <c r="H63" s="274" t="s">
        <v>45</v>
      </c>
      <c r="I63" s="277"/>
    </row>
    <row r="64" spans="1:15" ht="15" customHeight="1">
      <c r="A64" s="259"/>
      <c r="B64" s="278"/>
      <c r="C64" s="278"/>
      <c r="D64" s="271">
        <v>2024</v>
      </c>
      <c r="E64" s="301">
        <v>43</v>
      </c>
      <c r="F64" s="301">
        <v>8</v>
      </c>
      <c r="G64" s="301">
        <v>2217.261</v>
      </c>
      <c r="H64" s="274" t="s">
        <v>45</v>
      </c>
      <c r="I64" s="275"/>
    </row>
    <row r="65" spans="1:9" ht="7.5" customHeight="1">
      <c r="A65" s="259"/>
      <c r="B65" s="278"/>
      <c r="C65" s="278"/>
      <c r="D65" s="271"/>
      <c r="E65" s="301"/>
      <c r="F65" s="301"/>
      <c r="G65" s="301"/>
      <c r="H65" s="301"/>
      <c r="I65" s="275"/>
    </row>
    <row r="66" spans="1:9" ht="15" customHeight="1">
      <c r="A66" s="259"/>
      <c r="B66" s="273" t="s">
        <v>12</v>
      </c>
      <c r="C66" s="273"/>
      <c r="D66" s="271">
        <v>2022</v>
      </c>
      <c r="E66" s="272">
        <v>36</v>
      </c>
      <c r="F66" s="272">
        <v>14</v>
      </c>
      <c r="G66" s="272">
        <v>302324.72542051284</v>
      </c>
      <c r="H66" s="274" t="s">
        <v>45</v>
      </c>
      <c r="I66" s="275"/>
    </row>
    <row r="67" spans="1:9" ht="15" customHeight="1">
      <c r="A67" s="259"/>
      <c r="B67" s="273"/>
      <c r="C67" s="273"/>
      <c r="D67" s="271">
        <v>2023</v>
      </c>
      <c r="E67" s="301">
        <v>37</v>
      </c>
      <c r="F67" s="301">
        <v>14</v>
      </c>
      <c r="G67" s="301">
        <v>267357.658</v>
      </c>
      <c r="H67" s="274" t="s">
        <v>45</v>
      </c>
      <c r="I67" s="275"/>
    </row>
    <row r="68" spans="1:9" ht="15" customHeight="1">
      <c r="A68" s="259"/>
      <c r="B68" s="273"/>
      <c r="C68" s="273"/>
      <c r="D68" s="271">
        <v>2024</v>
      </c>
      <c r="E68" s="301">
        <v>37</v>
      </c>
      <c r="F68" s="301">
        <v>15</v>
      </c>
      <c r="G68" s="301">
        <v>240524.73199999999</v>
      </c>
      <c r="H68" s="274" t="s">
        <v>45</v>
      </c>
      <c r="I68" s="277"/>
    </row>
    <row r="69" spans="1:9" ht="7.5" customHeight="1">
      <c r="A69" s="259"/>
      <c r="B69" s="273"/>
      <c r="C69" s="273"/>
      <c r="D69" s="271"/>
      <c r="E69" s="301"/>
      <c r="F69" s="301"/>
      <c r="G69" s="301"/>
      <c r="H69" s="301"/>
      <c r="I69" s="277"/>
    </row>
    <row r="70" spans="1:9" ht="15" customHeight="1">
      <c r="A70" s="259"/>
      <c r="B70" s="278" t="s">
        <v>13</v>
      </c>
      <c r="C70" s="278"/>
      <c r="D70" s="271">
        <v>2022</v>
      </c>
      <c r="E70" s="272">
        <v>19</v>
      </c>
      <c r="F70" s="272">
        <v>5</v>
      </c>
      <c r="G70" s="272">
        <v>1367.2364615384615</v>
      </c>
      <c r="H70" s="274" t="s">
        <v>45</v>
      </c>
      <c r="I70" s="277"/>
    </row>
    <row r="71" spans="1:9" ht="15" customHeight="1">
      <c r="A71" s="259"/>
      <c r="B71" s="278"/>
      <c r="C71" s="278"/>
      <c r="D71" s="271">
        <v>2023</v>
      </c>
      <c r="E71" s="301">
        <v>16</v>
      </c>
      <c r="F71" s="301">
        <v>5</v>
      </c>
      <c r="G71" s="301">
        <v>1418.9780000000001</v>
      </c>
      <c r="H71" s="274" t="s">
        <v>45</v>
      </c>
      <c r="I71" s="277"/>
    </row>
    <row r="72" spans="1:9" ht="15" customHeight="1">
      <c r="A72" s="259"/>
      <c r="B72" s="278"/>
      <c r="C72" s="278"/>
      <c r="D72" s="271">
        <v>2024</v>
      </c>
      <c r="E72" s="301">
        <v>14</v>
      </c>
      <c r="F72" s="301">
        <v>5</v>
      </c>
      <c r="G72" s="301">
        <v>1292.828</v>
      </c>
      <c r="H72" s="274" t="s">
        <v>45</v>
      </c>
      <c r="I72" s="275"/>
    </row>
    <row r="73" spans="1:9" ht="7.5" customHeight="1">
      <c r="A73" s="259"/>
      <c r="B73" s="278"/>
      <c r="C73" s="278"/>
      <c r="D73" s="271"/>
      <c r="E73" s="301"/>
      <c r="F73" s="301"/>
      <c r="G73" s="301"/>
      <c r="H73" s="301"/>
      <c r="I73" s="275"/>
    </row>
    <row r="74" spans="1:9" ht="15" customHeight="1">
      <c r="A74" s="259"/>
      <c r="B74" s="273" t="s">
        <v>58</v>
      </c>
      <c r="C74" s="280"/>
      <c r="D74" s="271">
        <v>2022</v>
      </c>
      <c r="E74" s="272">
        <v>15</v>
      </c>
      <c r="F74" s="272">
        <v>7</v>
      </c>
      <c r="G74" s="272">
        <v>21899.208046153846</v>
      </c>
      <c r="H74" s="274" t="s">
        <v>45</v>
      </c>
      <c r="I74" s="275"/>
    </row>
    <row r="75" spans="1:9" ht="15" customHeight="1">
      <c r="A75" s="259"/>
      <c r="B75" s="273"/>
      <c r="C75" s="280"/>
      <c r="D75" s="271">
        <v>2023</v>
      </c>
      <c r="E75" s="301">
        <v>14</v>
      </c>
      <c r="F75" s="301">
        <v>7</v>
      </c>
      <c r="G75" s="301">
        <v>22584.26</v>
      </c>
      <c r="H75" s="274" t="s">
        <v>45</v>
      </c>
      <c r="I75" s="275"/>
    </row>
    <row r="76" spans="1:9" ht="15" customHeight="1">
      <c r="A76" s="259"/>
      <c r="B76" s="273"/>
      <c r="C76" s="280"/>
      <c r="D76" s="271">
        <v>2024</v>
      </c>
      <c r="E76" s="301">
        <v>14</v>
      </c>
      <c r="F76" s="301">
        <v>7</v>
      </c>
      <c r="G76" s="301">
        <v>20059.917000000001</v>
      </c>
      <c r="H76" s="274" t="s">
        <v>45</v>
      </c>
      <c r="I76" s="277"/>
    </row>
    <row r="77" spans="1:9" ht="7.5" customHeight="1">
      <c r="A77" s="259"/>
      <c r="B77" s="273"/>
      <c r="C77" s="280"/>
      <c r="D77" s="271"/>
      <c r="E77" s="301"/>
      <c r="F77" s="301"/>
      <c r="G77" s="301"/>
      <c r="H77" s="301"/>
      <c r="I77" s="277"/>
    </row>
    <row r="78" spans="1:9" ht="15" customHeight="1">
      <c r="A78" s="259"/>
      <c r="B78" s="278" t="s">
        <v>56</v>
      </c>
      <c r="C78" s="278"/>
      <c r="D78" s="271">
        <v>2022</v>
      </c>
      <c r="E78" s="274">
        <v>1</v>
      </c>
      <c r="F78" s="274">
        <v>1</v>
      </c>
      <c r="G78" s="274" t="s">
        <v>45</v>
      </c>
      <c r="H78" s="274" t="s">
        <v>45</v>
      </c>
      <c r="I78" s="274"/>
    </row>
    <row r="79" spans="1:9" ht="15" customHeight="1">
      <c r="A79" s="259"/>
      <c r="B79" s="278"/>
      <c r="C79" s="278"/>
      <c r="D79" s="271">
        <v>2023</v>
      </c>
      <c r="E79" s="274" t="s">
        <v>45</v>
      </c>
      <c r="F79" s="274">
        <v>1</v>
      </c>
      <c r="G79" s="274" t="s">
        <v>45</v>
      </c>
      <c r="H79" s="274" t="s">
        <v>45</v>
      </c>
      <c r="I79" s="274"/>
    </row>
    <row r="80" spans="1:9" ht="15" customHeight="1">
      <c r="A80" s="259"/>
      <c r="B80" s="278"/>
      <c r="C80" s="278"/>
      <c r="D80" s="271">
        <v>2024</v>
      </c>
      <c r="E80" s="274" t="s">
        <v>45</v>
      </c>
      <c r="F80" s="276">
        <v>1</v>
      </c>
      <c r="G80" s="274" t="s">
        <v>45</v>
      </c>
      <c r="H80" s="274" t="s">
        <v>45</v>
      </c>
      <c r="I80" s="274"/>
    </row>
    <row r="81" spans="1:10" ht="7.5" customHeight="1">
      <c r="A81" s="259"/>
      <c r="B81" s="278"/>
      <c r="C81" s="278"/>
      <c r="D81" s="281"/>
      <c r="E81" s="272"/>
      <c r="F81" s="272"/>
      <c r="G81" s="272"/>
      <c r="H81" s="272"/>
      <c r="I81" s="272"/>
    </row>
    <row r="82" spans="1:10" ht="15" customHeight="1">
      <c r="A82" s="259"/>
      <c r="B82" s="273" t="s">
        <v>59</v>
      </c>
      <c r="C82" s="280"/>
      <c r="D82" s="271">
        <v>2022</v>
      </c>
      <c r="E82" s="274">
        <v>1</v>
      </c>
      <c r="F82" s="274">
        <v>1</v>
      </c>
      <c r="G82" s="274" t="s">
        <v>45</v>
      </c>
      <c r="H82" s="274" t="s">
        <v>45</v>
      </c>
      <c r="I82" s="274"/>
    </row>
    <row r="83" spans="1:10" ht="15" customHeight="1">
      <c r="A83" s="259"/>
      <c r="B83" s="273"/>
      <c r="C83" s="280"/>
      <c r="D83" s="271">
        <v>2023</v>
      </c>
      <c r="E83" s="274">
        <v>1</v>
      </c>
      <c r="F83" s="274">
        <v>1</v>
      </c>
      <c r="G83" s="274" t="s">
        <v>45</v>
      </c>
      <c r="H83" s="274" t="s">
        <v>45</v>
      </c>
      <c r="I83" s="274"/>
    </row>
    <row r="84" spans="1:10" ht="15" customHeight="1">
      <c r="A84" s="259"/>
      <c r="B84" s="273"/>
      <c r="C84" s="280"/>
      <c r="D84" s="271">
        <v>2024</v>
      </c>
      <c r="E84" s="303">
        <v>1</v>
      </c>
      <c r="F84" s="303">
        <v>1</v>
      </c>
      <c r="G84" s="274" t="s">
        <v>45</v>
      </c>
      <c r="H84" s="274" t="s">
        <v>45</v>
      </c>
      <c r="I84" s="283"/>
    </row>
    <row r="85" spans="1:10" ht="7.5" customHeight="1" thickBot="1">
      <c r="A85" s="284"/>
      <c r="B85" s="285"/>
      <c r="C85" s="285"/>
      <c r="D85" s="286"/>
      <c r="E85" s="304"/>
      <c r="F85" s="305"/>
      <c r="G85" s="304"/>
      <c r="H85" s="304"/>
      <c r="I85" s="291"/>
    </row>
    <row r="86" spans="1:10" s="311" customFormat="1">
      <c r="A86" s="294"/>
      <c r="B86" s="306"/>
      <c r="C86" s="306"/>
      <c r="D86" s="293"/>
      <c r="E86" s="307"/>
      <c r="F86" s="308"/>
      <c r="G86" s="308"/>
      <c r="H86" s="309"/>
      <c r="I86" s="295" t="s">
        <v>387</v>
      </c>
      <c r="J86" s="310"/>
    </row>
  </sheetData>
  <pageMargins left="0.7" right="0.7" top="0.75" bottom="0.75" header="0.3" footer="0.3"/>
  <pageSetup paperSize="9"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6"/>
  <dimension ref="A1:O38"/>
  <sheetViews>
    <sheetView showGridLines="0" view="pageBreakPreview" zoomScale="120" zoomScaleNormal="130" zoomScaleSheetLayoutView="120" workbookViewId="0">
      <selection activeCell="E15" sqref="E15"/>
    </sheetView>
  </sheetViews>
  <sheetFormatPr defaultColWidth="8.42578125" defaultRowHeight="16.5"/>
  <cols>
    <col min="1" max="1" width="1.140625" style="17" customWidth="1"/>
    <col min="2" max="2" width="16.28515625" style="17" customWidth="1"/>
    <col min="3" max="3" width="13.28515625" style="17" customWidth="1"/>
    <col min="4" max="4" width="12.7109375" style="17" customWidth="1"/>
    <col min="5" max="5" width="10.7109375" style="17" customWidth="1"/>
    <col min="6" max="6" width="3.42578125" style="17" customWidth="1"/>
    <col min="7" max="7" width="13.28515625" style="17" customWidth="1"/>
    <col min="8" max="8" width="12.7109375" style="17" customWidth="1"/>
    <col min="9" max="9" width="10.7109375" style="17" customWidth="1"/>
    <col min="10" max="10" width="0.85546875" style="17" customWidth="1"/>
    <col min="11" max="13" width="8.42578125" style="17" customWidth="1"/>
    <col min="14" max="16384" width="8.42578125" style="17"/>
  </cols>
  <sheetData>
    <row r="1" spans="1:15">
      <c r="H1" s="5"/>
      <c r="I1" s="3" t="s">
        <v>16</v>
      </c>
      <c r="J1" s="5"/>
      <c r="K1" s="5"/>
    </row>
    <row r="2" spans="1:15">
      <c r="H2" s="4"/>
      <c r="I2" s="1" t="s">
        <v>17</v>
      </c>
      <c r="J2" s="4"/>
      <c r="K2" s="4"/>
    </row>
    <row r="3" spans="1:15">
      <c r="H3" s="4"/>
      <c r="I3" s="1"/>
      <c r="J3" s="4"/>
      <c r="K3" s="4"/>
    </row>
    <row r="5" spans="1:15">
      <c r="A5" s="15" t="s">
        <v>161</v>
      </c>
      <c r="B5" s="16"/>
      <c r="C5" s="16"/>
      <c r="D5" s="16"/>
      <c r="E5" s="16"/>
      <c r="F5" s="16"/>
    </row>
    <row r="6" spans="1:15">
      <c r="A6" s="18" t="s">
        <v>162</v>
      </c>
      <c r="B6" s="19"/>
      <c r="C6" s="14"/>
      <c r="D6" s="14"/>
      <c r="E6" s="14"/>
      <c r="F6" s="14"/>
      <c r="G6" s="14"/>
      <c r="H6" s="14"/>
      <c r="I6" s="14"/>
    </row>
    <row r="7" spans="1:15" ht="17.25" thickBot="1">
      <c r="A7" s="20"/>
      <c r="B7" s="20"/>
      <c r="C7" s="21"/>
      <c r="D7" s="21"/>
      <c r="E7" s="21"/>
      <c r="F7" s="21"/>
      <c r="G7" s="21"/>
      <c r="H7" s="21"/>
      <c r="I7" s="23" t="s">
        <v>74</v>
      </c>
    </row>
    <row r="8" spans="1:15" ht="15.75" customHeight="1">
      <c r="A8" s="36"/>
      <c r="B8" s="37" t="s">
        <v>76</v>
      </c>
      <c r="C8" s="71" t="s">
        <v>163</v>
      </c>
      <c r="D8" s="71"/>
      <c r="E8" s="71"/>
      <c r="F8" s="38"/>
      <c r="G8" s="72" t="s">
        <v>163</v>
      </c>
      <c r="H8" s="72"/>
      <c r="I8" s="72"/>
    </row>
    <row r="9" spans="1:15">
      <c r="A9" s="22"/>
      <c r="B9" s="39" t="s">
        <v>79</v>
      </c>
      <c r="C9" s="73" t="s">
        <v>164</v>
      </c>
      <c r="D9" s="73"/>
      <c r="E9" s="73"/>
      <c r="F9" s="23"/>
      <c r="G9" s="74" t="s">
        <v>165</v>
      </c>
      <c r="H9" s="74"/>
      <c r="I9" s="74"/>
    </row>
    <row r="10" spans="1:15" ht="20.25" customHeight="1">
      <c r="A10" s="22"/>
      <c r="B10" s="40"/>
      <c r="C10" s="75" t="s">
        <v>166</v>
      </c>
      <c r="D10" s="75"/>
      <c r="E10" s="75"/>
      <c r="F10" s="24"/>
      <c r="G10" s="76" t="s">
        <v>167</v>
      </c>
      <c r="H10" s="76"/>
      <c r="I10" s="76"/>
    </row>
    <row r="11" spans="1:15">
      <c r="A11" s="22"/>
      <c r="B11" s="25"/>
      <c r="C11" s="54" t="s">
        <v>168</v>
      </c>
      <c r="D11" s="23" t="s">
        <v>169</v>
      </c>
      <c r="E11" s="23" t="s">
        <v>170</v>
      </c>
      <c r="F11" s="24"/>
      <c r="G11" s="54" t="s">
        <v>168</v>
      </c>
      <c r="H11" s="23" t="s">
        <v>169</v>
      </c>
      <c r="I11" s="23" t="s">
        <v>170</v>
      </c>
      <c r="O11" s="55"/>
    </row>
    <row r="12" spans="1:15">
      <c r="A12" s="41"/>
      <c r="B12" s="41"/>
      <c r="C12" s="56" t="s">
        <v>171</v>
      </c>
      <c r="D12" s="57" t="s">
        <v>172</v>
      </c>
      <c r="E12" s="57" t="s">
        <v>173</v>
      </c>
      <c r="F12" s="26"/>
      <c r="G12" s="56" t="s">
        <v>171</v>
      </c>
      <c r="H12" s="57" t="s">
        <v>172</v>
      </c>
      <c r="I12" s="57" t="s">
        <v>173</v>
      </c>
    </row>
    <row r="13" spans="1:15">
      <c r="A13" s="22"/>
      <c r="B13" s="22"/>
      <c r="C13" s="20"/>
      <c r="D13" s="22"/>
      <c r="E13" s="22"/>
      <c r="F13" s="22"/>
      <c r="G13" s="22"/>
      <c r="H13" s="25"/>
      <c r="I13" s="22"/>
    </row>
    <row r="14" spans="1:15">
      <c r="A14" s="22"/>
      <c r="B14" s="42" t="s">
        <v>93</v>
      </c>
      <c r="C14" s="27"/>
      <c r="D14" s="27">
        <f>SUM(D16:D31)</f>
        <v>944868</v>
      </c>
      <c r="E14" s="28">
        <f>SUM(E16:E31)</f>
        <v>66964685</v>
      </c>
      <c r="F14" s="27"/>
      <c r="G14" s="28"/>
      <c r="H14" s="28"/>
      <c r="I14" s="7"/>
    </row>
    <row r="15" spans="1:15">
      <c r="A15" s="20"/>
      <c r="B15" s="43"/>
      <c r="C15" s="8"/>
      <c r="D15" s="29"/>
      <c r="E15" s="30"/>
      <c r="F15" s="31"/>
      <c r="G15" s="32"/>
      <c r="H15" s="31"/>
      <c r="I15" s="7"/>
    </row>
    <row r="16" spans="1:15" ht="26.1" customHeight="1">
      <c r="A16" s="22"/>
      <c r="B16" s="44" t="s">
        <v>94</v>
      </c>
      <c r="C16" s="33"/>
      <c r="D16" s="58">
        <v>87298</v>
      </c>
      <c r="E16" s="58">
        <v>5516864</v>
      </c>
      <c r="G16" s="34"/>
      <c r="H16" s="34"/>
      <c r="I16" s="45"/>
    </row>
    <row r="17" spans="1:9" ht="26.1" customHeight="1">
      <c r="A17" s="22"/>
      <c r="B17" s="44" t="s">
        <v>109</v>
      </c>
      <c r="C17" s="33"/>
      <c r="D17" s="58">
        <v>59780</v>
      </c>
      <c r="E17" s="58">
        <v>3133751</v>
      </c>
      <c r="G17" s="34"/>
      <c r="H17" s="34"/>
      <c r="I17" s="46"/>
    </row>
    <row r="18" spans="1:9" ht="26.1" customHeight="1">
      <c r="A18" s="22"/>
      <c r="B18" s="44" t="s">
        <v>95</v>
      </c>
      <c r="C18" s="33"/>
      <c r="D18" s="58">
        <v>51217</v>
      </c>
      <c r="E18" s="58">
        <v>3111085</v>
      </c>
      <c r="G18" s="34"/>
      <c r="H18" s="34"/>
      <c r="I18" s="45"/>
    </row>
    <row r="19" spans="1:9" ht="26.1" customHeight="1">
      <c r="A19" s="22"/>
      <c r="B19" s="44" t="s">
        <v>96</v>
      </c>
      <c r="C19" s="33"/>
      <c r="D19" s="58">
        <v>19327</v>
      </c>
      <c r="E19" s="58">
        <v>1388326</v>
      </c>
      <c r="G19" s="34"/>
      <c r="H19" s="34"/>
      <c r="I19" s="45"/>
    </row>
    <row r="20" spans="1:9" ht="26.1" customHeight="1">
      <c r="A20" s="22"/>
      <c r="B20" s="44" t="s">
        <v>97</v>
      </c>
      <c r="C20" s="33"/>
      <c r="D20" s="58">
        <v>28447</v>
      </c>
      <c r="E20" s="58">
        <v>2072702</v>
      </c>
      <c r="G20" s="34"/>
      <c r="H20" s="34"/>
      <c r="I20" s="45"/>
    </row>
    <row r="21" spans="1:9" ht="26.1" customHeight="1">
      <c r="A21" s="22"/>
      <c r="B21" s="44" t="s">
        <v>98</v>
      </c>
      <c r="C21" s="33"/>
      <c r="D21" s="58">
        <v>29550</v>
      </c>
      <c r="E21" s="58">
        <v>2041653</v>
      </c>
      <c r="G21" s="34"/>
      <c r="H21" s="34"/>
      <c r="I21" s="45"/>
    </row>
    <row r="22" spans="1:9" ht="26.1" customHeight="1">
      <c r="A22" s="22"/>
      <c r="B22" s="44" t="s">
        <v>99</v>
      </c>
      <c r="C22" s="33"/>
      <c r="D22" s="58">
        <v>53544</v>
      </c>
      <c r="E22" s="58">
        <v>3070659</v>
      </c>
      <c r="G22" s="34"/>
      <c r="H22" s="34"/>
      <c r="I22" s="45"/>
    </row>
    <row r="23" spans="1:9" ht="26.1" customHeight="1">
      <c r="A23" s="22"/>
      <c r="B23" s="44" t="s">
        <v>100</v>
      </c>
      <c r="C23" s="33"/>
      <c r="D23" s="58">
        <v>14977</v>
      </c>
      <c r="E23" s="58">
        <v>784997</v>
      </c>
      <c r="G23" s="34"/>
      <c r="H23" s="34"/>
      <c r="I23" s="46"/>
    </row>
    <row r="24" spans="1:9" ht="26.1" customHeight="1">
      <c r="A24" s="22"/>
      <c r="B24" s="44" t="s">
        <v>101</v>
      </c>
      <c r="C24" s="33"/>
      <c r="D24" s="58">
        <v>49549</v>
      </c>
      <c r="E24" s="58">
        <v>3519127</v>
      </c>
      <c r="G24" s="34"/>
      <c r="H24" s="34"/>
      <c r="I24" s="45"/>
    </row>
    <row r="25" spans="1:9" ht="26.1" customHeight="1">
      <c r="A25" s="22"/>
      <c r="B25" s="44" t="s">
        <v>157</v>
      </c>
      <c r="C25" s="33"/>
      <c r="D25" s="58">
        <v>59996</v>
      </c>
      <c r="E25" s="58">
        <v>1117414</v>
      </c>
      <c r="G25" s="34"/>
      <c r="H25" s="34"/>
      <c r="I25" s="45"/>
    </row>
    <row r="26" spans="1:9" ht="26.1" customHeight="1">
      <c r="A26" s="22"/>
      <c r="B26" s="44" t="s">
        <v>102</v>
      </c>
      <c r="C26" s="33"/>
      <c r="D26" s="58">
        <v>57510</v>
      </c>
      <c r="E26" s="58">
        <v>1794059</v>
      </c>
      <c r="G26" s="34"/>
      <c r="H26" s="34"/>
      <c r="I26" s="45"/>
    </row>
    <row r="27" spans="1:9" ht="26.1" customHeight="1">
      <c r="A27" s="22"/>
      <c r="B27" s="44" t="s">
        <v>103</v>
      </c>
      <c r="C27" s="33"/>
      <c r="D27" s="58">
        <v>227917</v>
      </c>
      <c r="E27" s="58">
        <v>21954006</v>
      </c>
      <c r="G27" s="34"/>
      <c r="H27" s="34"/>
      <c r="I27" s="45"/>
    </row>
    <row r="28" spans="1:9" ht="26.1" customHeight="1">
      <c r="A28" s="22"/>
      <c r="B28" s="44" t="s">
        <v>104</v>
      </c>
      <c r="C28" s="33"/>
      <c r="D28" s="58">
        <v>35833</v>
      </c>
      <c r="E28" s="58">
        <v>1820423</v>
      </c>
      <c r="G28" s="34"/>
      <c r="H28" s="34"/>
      <c r="I28" s="45"/>
    </row>
    <row r="29" spans="1:9" ht="26.1" customHeight="1">
      <c r="A29" s="22"/>
      <c r="B29" s="44" t="s">
        <v>158</v>
      </c>
      <c r="C29" s="33"/>
      <c r="D29" s="58">
        <v>169923</v>
      </c>
      <c r="E29" s="58">
        <v>15639619</v>
      </c>
      <c r="G29" s="34"/>
      <c r="H29" s="34"/>
      <c r="I29" s="45"/>
    </row>
    <row r="30" spans="1:9" ht="26.1" customHeight="1">
      <c r="A30" s="22"/>
      <c r="B30" s="44" t="s">
        <v>159</v>
      </c>
      <c r="C30" s="33"/>
      <c r="D30" s="59" t="s">
        <v>45</v>
      </c>
      <c r="E30" s="59" t="s">
        <v>45</v>
      </c>
      <c r="G30" s="34"/>
      <c r="H30" s="34"/>
      <c r="I30" s="45"/>
    </row>
    <row r="31" spans="1:9" ht="26.1" customHeight="1">
      <c r="A31" s="22"/>
      <c r="B31" s="44" t="s">
        <v>160</v>
      </c>
      <c r="C31" s="33"/>
      <c r="D31" s="59" t="s">
        <v>45</v>
      </c>
      <c r="E31" s="59" t="s">
        <v>45</v>
      </c>
      <c r="G31" s="34"/>
      <c r="H31" s="34"/>
      <c r="I31" s="45"/>
    </row>
    <row r="32" spans="1:9" ht="17.25" thickBot="1">
      <c r="A32" s="47"/>
      <c r="B32" s="48"/>
      <c r="C32" s="49"/>
      <c r="D32" s="50"/>
      <c r="E32" s="50"/>
      <c r="F32" s="51"/>
      <c r="G32" s="52"/>
      <c r="H32" s="69"/>
      <c r="I32" s="69"/>
    </row>
    <row r="33" spans="1:9">
      <c r="A33" s="35"/>
      <c r="C33" s="22"/>
      <c r="D33" s="22"/>
      <c r="E33" s="22"/>
      <c r="F33" s="22"/>
      <c r="G33" s="70" t="s">
        <v>110</v>
      </c>
      <c r="H33" s="70"/>
      <c r="I33" s="70"/>
    </row>
    <row r="34" spans="1:9">
      <c r="A34" s="6"/>
      <c r="B34" s="9"/>
      <c r="C34" s="22"/>
      <c r="D34" s="22"/>
      <c r="E34" s="22"/>
      <c r="F34" s="22"/>
      <c r="G34" s="53"/>
      <c r="H34" s="53"/>
      <c r="I34" s="53"/>
    </row>
    <row r="35" spans="1:9" s="9" customFormat="1" ht="13.5">
      <c r="A35" s="12"/>
      <c r="B35" s="11"/>
      <c r="F35" s="10"/>
      <c r="G35" s="10"/>
      <c r="H35" s="10"/>
    </row>
    <row r="36" spans="1:9" s="9" customFormat="1" ht="13.5">
      <c r="A36" s="6"/>
      <c r="B36" s="13"/>
      <c r="F36" s="10"/>
      <c r="G36" s="10"/>
      <c r="H36" s="10"/>
    </row>
    <row r="37" spans="1:9" s="9" customFormat="1" ht="13.5">
      <c r="A37" s="12"/>
      <c r="B37" s="11"/>
      <c r="F37" s="10"/>
      <c r="G37" s="10"/>
      <c r="H37" s="10"/>
    </row>
    <row r="38" spans="1:9" s="2" customFormat="1"/>
  </sheetData>
  <mergeCells count="8">
    <mergeCell ref="H32:I32"/>
    <mergeCell ref="G33:I33"/>
    <mergeCell ref="C8:E8"/>
    <mergeCell ref="G8:I8"/>
    <mergeCell ref="C9:E9"/>
    <mergeCell ref="G9:I9"/>
    <mergeCell ref="C10:E10"/>
    <mergeCell ref="G10:I10"/>
  </mergeCells>
  <hyperlinks>
    <hyperlink ref="L1:M2" r:id="rId1" display="PERHUBUNGAN DAN REKREASI" xr:uid="{00000000-0004-0000-0500-000000000000}"/>
    <hyperlink ref="J1:M2" r:id="rId2" display="PERHUBUNGAN DAN REKREASI" xr:uid="{00000000-0004-0000-0500-000001000000}"/>
  </hyperlinks>
  <printOptions horizontalCentered="1" gridLinesSet="0"/>
  <pageMargins left="0.75" right="0.75" top="0.75" bottom="0.5" header="0.24" footer="0.4"/>
  <pageSetup paperSize="9" scale="93" orientation="portrait" r:id="rId3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17CF6-B2D0-47D0-9743-9F9D49AA8905}">
  <sheetPr codeName="Sheet7">
    <tabColor rgb="FF92D050"/>
  </sheetPr>
  <dimension ref="A1:T99"/>
  <sheetViews>
    <sheetView showGridLines="0" view="pageBreakPreview" zoomScaleNormal="100" zoomScaleSheetLayoutView="100" workbookViewId="0">
      <selection activeCell="P1" sqref="P1:P2"/>
    </sheetView>
  </sheetViews>
  <sheetFormatPr defaultColWidth="9.140625" defaultRowHeight="17.25"/>
  <cols>
    <col min="1" max="1" width="1.7109375" style="312" customWidth="1"/>
    <col min="2" max="2" width="12.140625" style="312" customWidth="1"/>
    <col min="3" max="3" width="10.85546875" style="312" customWidth="1"/>
    <col min="4" max="4" width="10.140625" style="312" customWidth="1"/>
    <col min="5" max="5" width="16.85546875" style="312" customWidth="1"/>
    <col min="6" max="6" width="1.28515625" style="312" customWidth="1"/>
    <col min="7" max="7" width="12.7109375" style="312" bestFit="1" customWidth="1"/>
    <col min="8" max="8" width="10.5703125" style="312" customWidth="1"/>
    <col min="9" max="9" width="10.140625" style="312" customWidth="1"/>
    <col min="10" max="10" width="11.5703125" style="312" customWidth="1"/>
    <col min="11" max="11" width="1.28515625" style="312" customWidth="1"/>
    <col min="12" max="12" width="11.7109375" style="312" customWidth="1"/>
    <col min="13" max="14" width="10.7109375" style="312" customWidth="1"/>
    <col min="15" max="15" width="16.28515625" style="312" customWidth="1"/>
    <col min="16" max="16" width="1.140625" style="312" customWidth="1"/>
    <col min="17" max="17" width="14" style="312" customWidth="1"/>
    <col min="18" max="18" width="12.7109375" style="313" bestFit="1" customWidth="1"/>
    <col min="19" max="19" width="12.28515625" style="312" customWidth="1"/>
    <col min="20" max="20" width="10.140625" style="312" bestFit="1" customWidth="1"/>
    <col min="21" max="16384" width="9.140625" style="312"/>
  </cols>
  <sheetData>
    <row r="1" spans="1:20">
      <c r="P1" s="61" t="s">
        <v>16</v>
      </c>
    </row>
    <row r="2" spans="1:20">
      <c r="P2" s="62" t="s">
        <v>17</v>
      </c>
    </row>
    <row r="3" spans="1:20" ht="9" customHeight="1"/>
    <row r="4" spans="1:20" s="314" customFormat="1" ht="16.5" customHeight="1">
      <c r="B4" s="315" t="s">
        <v>227</v>
      </c>
      <c r="C4" s="316" t="s">
        <v>392</v>
      </c>
      <c r="D4" s="316"/>
      <c r="R4" s="317"/>
    </row>
    <row r="5" spans="1:20" s="314" customFormat="1" ht="18" customHeight="1">
      <c r="B5" s="318" t="s">
        <v>411</v>
      </c>
      <c r="C5" s="319" t="s">
        <v>393</v>
      </c>
      <c r="D5" s="316"/>
      <c r="R5" s="317"/>
    </row>
    <row r="6" spans="1:20" ht="20.25" customHeight="1" thickBot="1">
      <c r="B6" s="320"/>
      <c r="C6" s="320"/>
      <c r="D6" s="320"/>
      <c r="E6" s="320"/>
      <c r="F6" s="320"/>
      <c r="G6" s="320"/>
      <c r="H6" s="320"/>
      <c r="I6" s="320"/>
      <c r="J6" s="320"/>
      <c r="K6" s="320"/>
      <c r="L6" s="320"/>
      <c r="O6" s="321"/>
      <c r="P6" s="321" t="s">
        <v>46</v>
      </c>
    </row>
    <row r="7" spans="1:20" s="330" customFormat="1" ht="42.75" customHeight="1" thickTop="1">
      <c r="A7" s="322"/>
      <c r="B7" s="323" t="s">
        <v>394</v>
      </c>
      <c r="C7" s="324"/>
      <c r="D7" s="325" t="s">
        <v>395</v>
      </c>
      <c r="E7" s="326" t="s">
        <v>396</v>
      </c>
      <c r="F7" s="327"/>
      <c r="G7" s="328" t="s">
        <v>397</v>
      </c>
      <c r="H7" s="328"/>
      <c r="I7" s="328"/>
      <c r="J7" s="328"/>
      <c r="K7" s="327"/>
      <c r="L7" s="328" t="s">
        <v>398</v>
      </c>
      <c r="M7" s="328"/>
      <c r="N7" s="328"/>
      <c r="O7" s="329" t="s">
        <v>399</v>
      </c>
      <c r="P7" s="322"/>
      <c r="R7" s="331"/>
    </row>
    <row r="8" spans="1:20" s="330" customFormat="1" ht="39.950000000000003" customHeight="1">
      <c r="A8" s="332"/>
      <c r="B8" s="333"/>
      <c r="C8" s="334"/>
      <c r="D8" s="335"/>
      <c r="E8" s="336" t="s">
        <v>400</v>
      </c>
      <c r="F8" s="336"/>
      <c r="G8" s="336" t="s">
        <v>400</v>
      </c>
      <c r="H8" s="336" t="s">
        <v>401</v>
      </c>
      <c r="I8" s="336" t="s">
        <v>402</v>
      </c>
      <c r="J8" s="336" t="s">
        <v>398</v>
      </c>
      <c r="K8" s="336"/>
      <c r="L8" s="336" t="s">
        <v>400</v>
      </c>
      <c r="M8" s="336" t="s">
        <v>401</v>
      </c>
      <c r="N8" s="336" t="s">
        <v>402</v>
      </c>
      <c r="O8" s="337"/>
      <c r="P8" s="332"/>
      <c r="R8" s="331"/>
    </row>
    <row r="9" spans="1:20" s="330" customFormat="1" ht="8.1" customHeight="1">
      <c r="A9" s="338"/>
      <c r="B9" s="339"/>
      <c r="C9" s="339"/>
      <c r="D9" s="340"/>
      <c r="E9" s="341"/>
      <c r="F9" s="341"/>
      <c r="G9" s="341"/>
      <c r="H9" s="341"/>
      <c r="I9" s="341"/>
      <c r="J9" s="341"/>
      <c r="K9" s="341"/>
      <c r="L9" s="341"/>
      <c r="M9" s="341"/>
      <c r="N9" s="341"/>
      <c r="O9" s="341"/>
      <c r="P9" s="338"/>
      <c r="R9" s="331"/>
    </row>
    <row r="10" spans="1:20" s="330" customFormat="1" ht="15" customHeight="1">
      <c r="A10" s="342"/>
      <c r="B10" s="342" t="s">
        <v>2</v>
      </c>
      <c r="C10" s="342"/>
      <c r="D10" s="343">
        <v>2022</v>
      </c>
      <c r="E10" s="344">
        <f>SUM(E14,E18,E22,E26,E30,E34,E38,E42,E46,E50,E54,E58,E62,E66,E70,E74,E78,E82)</f>
        <v>30277.108999999997</v>
      </c>
      <c r="F10" s="345"/>
      <c r="G10" s="344">
        <f>SUM(G14,G18,G22,G26,G30,G34,G38,G42,G46,G50,G54,G58,G62,G66,G70,G74,G78,G82)</f>
        <v>209065.78400000001</v>
      </c>
      <c r="H10" s="344">
        <f>SUM(H14,H18,H22,H26,H30,H34,H38,H42,H46,H50,H54,H58,H62,H66,H70,H75,H78,H82)</f>
        <v>51125.977999999996</v>
      </c>
      <c r="I10" s="344">
        <f>SUM(I14,I18,I22,I26,I30,I34,I38,I42,I46,I50,I54,I58,I62,I66,I70,I75,I78,I82)</f>
        <v>29804.893</v>
      </c>
      <c r="J10" s="344">
        <f>SUM(J14,J18,J22,J26,J30,J34,J38,J42,J46,J50,J54,J58,J62,J66,J70,J74,J78,J82)</f>
        <v>289996.65499999997</v>
      </c>
      <c r="K10" s="345"/>
      <c r="L10" s="344">
        <f>SUM(L14,L18,L22,L26,L30,L34,L38,L42,L46,L50,L54,L58,L62,L66,L70,L74,L78,L82)</f>
        <v>239342.89299999998</v>
      </c>
      <c r="M10" s="344">
        <f t="shared" ref="L10:P12" si="0">SUM(M14,M18,M22,M26,M30,M34,M38,M42,M46,M50,M54,M58,M62,M66,M70,M74,M78,M82)</f>
        <v>51125.977999999996</v>
      </c>
      <c r="N10" s="344">
        <f t="shared" si="0"/>
        <v>29804.893</v>
      </c>
      <c r="O10" s="344">
        <f t="shared" si="0"/>
        <v>320273.76400000002</v>
      </c>
      <c r="P10" s="342"/>
      <c r="Q10" s="346"/>
      <c r="R10" s="331"/>
    </row>
    <row r="11" spans="1:20" s="330" customFormat="1" ht="15" customHeight="1">
      <c r="A11" s="342"/>
      <c r="B11" s="342"/>
      <c r="C11" s="342"/>
      <c r="D11" s="343">
        <v>2023</v>
      </c>
      <c r="E11" s="344">
        <f>SUM(E15,E19,E23,E27,E31,E35,E39,E43,E47,E51,E55,E59,E63,E67,E71,E75,E79,E83)</f>
        <v>62552.140999999996</v>
      </c>
      <c r="F11" s="345"/>
      <c r="G11" s="344">
        <f>SUM(G15,G19,G23,G27,G31,G35,G39,G43,G47,G51,G55,G59,G63,G67,G71,G75,G79,G83)</f>
        <v>244329.34399999998</v>
      </c>
      <c r="H11" s="344">
        <f>SUM(H15,H19,H23,H27,H31,H35,H39,H43,H47,H51,H55,H59,H63,H67,H71,H77,H79,H83)</f>
        <v>52379.218000000001</v>
      </c>
      <c r="I11" s="344">
        <f>SUM(I15,I19,I23,I27,I31,I35,I39,I43,I47,I51,I55,I59,I63,I67,I71,I77,I79,I83)</f>
        <v>30750.303999999996</v>
      </c>
      <c r="J11" s="344">
        <f>SUM(J15,J19,J23,J27,J31,J35,J39,J43,J47,J51,J55,J59,J63,J67,J71,J75,J79,J83)</f>
        <v>327458.86600000004</v>
      </c>
      <c r="K11" s="345"/>
      <c r="L11" s="344">
        <f t="shared" si="0"/>
        <v>306881.48499999999</v>
      </c>
      <c r="M11" s="344">
        <f t="shared" si="0"/>
        <v>52379.218000000001</v>
      </c>
      <c r="N11" s="344">
        <f t="shared" si="0"/>
        <v>30750.303999999996</v>
      </c>
      <c r="O11" s="344">
        <f t="shared" si="0"/>
        <v>390011.00699999998</v>
      </c>
      <c r="P11" s="342"/>
      <c r="Q11" s="346"/>
      <c r="R11" s="331"/>
    </row>
    <row r="12" spans="1:20" s="330" customFormat="1" ht="15" customHeight="1">
      <c r="A12" s="342"/>
      <c r="B12" s="342"/>
      <c r="C12" s="342"/>
      <c r="D12" s="343">
        <v>2024</v>
      </c>
      <c r="E12" s="344">
        <f>SUM(E16,E20,E24,E28,E32,E36,E40,E44,E48,E52,E56,E60,E64,E68,E72,E76,E80,E84)</f>
        <v>72649.485000000001</v>
      </c>
      <c r="F12" s="345"/>
      <c r="G12" s="344">
        <f>SUM(G16,G20,G24,G28,G32,G36,G40,G44,G48,G52,G56,G60,G64,G68,G72,G76,G80,G84)</f>
        <v>255470.80300000001</v>
      </c>
      <c r="H12" s="344">
        <f>SUM(H16,H20,H24,H28,H32,H36,H40,H44,H48,H52,H56,H60,H64,H68,H72,H78,H80,H84)</f>
        <v>54011.472999999998</v>
      </c>
      <c r="I12" s="344">
        <f>SUM(I16,I20,I24,I28,I32,I36,I40,I44,I48,I52,I56,I60,I64,I68,I72,I78,I80,I84)</f>
        <v>30686.955999999998</v>
      </c>
      <c r="J12" s="344">
        <f>SUM(J16,J20,J24,J28,J32,J36,J40,J44,J48,J52,J56,J60,J64,J68,J72,J76,J80,J84)</f>
        <v>340169.23200000002</v>
      </c>
      <c r="K12" s="345"/>
      <c r="L12" s="344">
        <f t="shared" si="0"/>
        <v>328120.28800000006</v>
      </c>
      <c r="M12" s="344">
        <f t="shared" si="0"/>
        <v>54011.472999999998</v>
      </c>
      <c r="N12" s="344">
        <f t="shared" si="0"/>
        <v>30686.955999999998</v>
      </c>
      <c r="O12" s="344">
        <f t="shared" si="0"/>
        <v>412818.71699999989</v>
      </c>
      <c r="P12" s="342"/>
      <c r="Q12" s="346"/>
      <c r="R12" s="331"/>
      <c r="S12" s="331"/>
      <c r="T12" s="331"/>
    </row>
    <row r="13" spans="1:20" s="330" customFormat="1" ht="8.1" customHeight="1">
      <c r="B13" s="338"/>
      <c r="C13" s="338"/>
      <c r="D13" s="347"/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38"/>
      <c r="R13" s="331"/>
      <c r="S13" s="331"/>
    </row>
    <row r="14" spans="1:20" s="330" customFormat="1" ht="15" customHeight="1">
      <c r="B14" s="348" t="s">
        <v>3</v>
      </c>
      <c r="C14" s="338"/>
      <c r="D14" s="347">
        <v>2022</v>
      </c>
      <c r="E14" s="345">
        <v>2454.5620000000004</v>
      </c>
      <c r="F14" s="345"/>
      <c r="G14" s="345">
        <v>24356.92</v>
      </c>
      <c r="H14" s="345">
        <v>2070.8330000000001</v>
      </c>
      <c r="I14" s="345">
        <v>443.065</v>
      </c>
      <c r="J14" s="345">
        <f>SUM(G14:I14)</f>
        <v>26870.817999999996</v>
      </c>
      <c r="K14" s="345"/>
      <c r="L14" s="345">
        <f>SUM(E14,G14)</f>
        <v>26811.482</v>
      </c>
      <c r="M14" s="345">
        <f t="shared" ref="M14:N16" si="1">SUM(H14)</f>
        <v>2070.8330000000001</v>
      </c>
      <c r="N14" s="345">
        <f t="shared" si="1"/>
        <v>443.065</v>
      </c>
      <c r="O14" s="345">
        <f t="shared" ref="O14:O16" si="2">SUM(L14:N14)</f>
        <v>29325.379999999997</v>
      </c>
      <c r="P14" s="338"/>
      <c r="R14" s="331"/>
    </row>
    <row r="15" spans="1:20" s="330" customFormat="1" ht="15" customHeight="1">
      <c r="B15" s="348"/>
      <c r="C15" s="338"/>
      <c r="D15" s="347">
        <v>2023</v>
      </c>
      <c r="E15" s="345">
        <v>2441.0549999999998</v>
      </c>
      <c r="F15" s="345"/>
      <c r="G15" s="345">
        <v>25089.424999999999</v>
      </c>
      <c r="H15" s="345">
        <v>2191.578</v>
      </c>
      <c r="I15" s="345">
        <v>495.68200000000002</v>
      </c>
      <c r="J15" s="345">
        <f t="shared" ref="J15:J16" si="3">SUM(G15:I15)</f>
        <v>27776.685000000001</v>
      </c>
      <c r="K15" s="345"/>
      <c r="L15" s="345">
        <f t="shared" ref="L15:L16" si="4">SUM(E15,G15)</f>
        <v>27530.48</v>
      </c>
      <c r="M15" s="345">
        <f t="shared" si="1"/>
        <v>2191.578</v>
      </c>
      <c r="N15" s="345">
        <f t="shared" si="1"/>
        <v>495.68200000000002</v>
      </c>
      <c r="O15" s="345">
        <f t="shared" si="2"/>
        <v>30217.74</v>
      </c>
      <c r="P15" s="338"/>
      <c r="R15" s="331"/>
    </row>
    <row r="16" spans="1:20" s="330" customFormat="1" ht="15" customHeight="1">
      <c r="B16" s="348"/>
      <c r="C16" s="338"/>
      <c r="D16" s="347">
        <v>2024</v>
      </c>
      <c r="E16" s="345">
        <v>2441.0549999999998</v>
      </c>
      <c r="F16" s="345"/>
      <c r="G16" s="345">
        <v>25682.197</v>
      </c>
      <c r="H16" s="345">
        <v>2313.46</v>
      </c>
      <c r="I16" s="345">
        <v>404.23500000000001</v>
      </c>
      <c r="J16" s="345">
        <f t="shared" si="3"/>
        <v>28399.892</v>
      </c>
      <c r="K16" s="345"/>
      <c r="L16" s="345">
        <f t="shared" si="4"/>
        <v>28123.252</v>
      </c>
      <c r="M16" s="345">
        <f t="shared" si="1"/>
        <v>2313.46</v>
      </c>
      <c r="N16" s="345">
        <f t="shared" si="1"/>
        <v>404.23500000000001</v>
      </c>
      <c r="O16" s="345">
        <f t="shared" si="2"/>
        <v>30840.947</v>
      </c>
      <c r="P16" s="338"/>
      <c r="R16" s="331"/>
    </row>
    <row r="17" spans="2:18" s="330" customFormat="1" ht="8.1" customHeight="1">
      <c r="B17" s="348"/>
      <c r="C17" s="338"/>
      <c r="D17" s="347"/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38"/>
      <c r="R17" s="331"/>
    </row>
    <row r="18" spans="2:18" s="330" customFormat="1" ht="15" customHeight="1">
      <c r="B18" s="348" t="s">
        <v>37</v>
      </c>
      <c r="C18" s="338"/>
      <c r="D18" s="347">
        <v>2022</v>
      </c>
      <c r="E18" s="345">
        <v>1119.327</v>
      </c>
      <c r="F18" s="345"/>
      <c r="G18" s="345">
        <v>15537.584000000001</v>
      </c>
      <c r="H18" s="345">
        <v>1486.692</v>
      </c>
      <c r="I18" s="345">
        <v>185.65299999999999</v>
      </c>
      <c r="J18" s="345">
        <f>SUM(G18:I18)</f>
        <v>17209.929</v>
      </c>
      <c r="K18" s="345"/>
      <c r="L18" s="345">
        <f>SUM(E18,G18)</f>
        <v>16656.911</v>
      </c>
      <c r="M18" s="345">
        <f t="shared" ref="M18:N20" si="5">SUM(H18)</f>
        <v>1486.692</v>
      </c>
      <c r="N18" s="345">
        <f t="shared" si="5"/>
        <v>185.65299999999999</v>
      </c>
      <c r="O18" s="345">
        <f t="shared" ref="O18:O20" si="6">SUM(L18:N18)</f>
        <v>18329.255999999998</v>
      </c>
      <c r="R18" s="331"/>
    </row>
    <row r="19" spans="2:18" s="330" customFormat="1" ht="15" customHeight="1">
      <c r="B19" s="348"/>
      <c r="C19" s="338"/>
      <c r="D19" s="347">
        <v>2023</v>
      </c>
      <c r="E19" s="345">
        <v>1119.067</v>
      </c>
      <c r="F19" s="345"/>
      <c r="G19" s="345">
        <v>15495.572</v>
      </c>
      <c r="H19" s="345">
        <v>1611.6949999999999</v>
      </c>
      <c r="I19" s="345">
        <v>182.91399999999999</v>
      </c>
      <c r="J19" s="345">
        <f t="shared" ref="J19:J20" si="7">SUM(G19:I19)</f>
        <v>17290.181</v>
      </c>
      <c r="K19" s="345"/>
      <c r="L19" s="345">
        <f t="shared" ref="L19:L20" si="8">SUM(E19,G19)</f>
        <v>16614.638999999999</v>
      </c>
      <c r="M19" s="345">
        <f t="shared" si="5"/>
        <v>1611.6949999999999</v>
      </c>
      <c r="N19" s="345">
        <f t="shared" si="5"/>
        <v>182.91399999999999</v>
      </c>
      <c r="O19" s="345">
        <f t="shared" si="6"/>
        <v>18409.248</v>
      </c>
      <c r="R19" s="331"/>
    </row>
    <row r="20" spans="2:18" s="330" customFormat="1" ht="15" customHeight="1">
      <c r="B20" s="348"/>
      <c r="C20" s="338"/>
      <c r="D20" s="347">
        <v>2024</v>
      </c>
      <c r="E20" s="345">
        <v>1119.067</v>
      </c>
      <c r="F20" s="345"/>
      <c r="G20" s="345">
        <v>15838.932000000001</v>
      </c>
      <c r="H20" s="345">
        <v>1893.693</v>
      </c>
      <c r="I20" s="345">
        <v>181.173</v>
      </c>
      <c r="J20" s="345">
        <f t="shared" si="7"/>
        <v>17913.797999999999</v>
      </c>
      <c r="K20" s="345"/>
      <c r="L20" s="345">
        <f t="shared" si="8"/>
        <v>16957.999</v>
      </c>
      <c r="M20" s="345">
        <f t="shared" si="5"/>
        <v>1893.693</v>
      </c>
      <c r="N20" s="345">
        <f t="shared" si="5"/>
        <v>181.173</v>
      </c>
      <c r="O20" s="345">
        <f t="shared" si="6"/>
        <v>19032.864999999998</v>
      </c>
      <c r="R20" s="331"/>
    </row>
    <row r="21" spans="2:18" s="330" customFormat="1" ht="8.1" customHeight="1">
      <c r="B21" s="348"/>
      <c r="C21" s="338"/>
      <c r="D21" s="347"/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R21" s="331"/>
    </row>
    <row r="22" spans="2:18" s="330" customFormat="1" ht="15" customHeight="1">
      <c r="B22" s="348" t="s">
        <v>4</v>
      </c>
      <c r="C22" s="338"/>
      <c r="D22" s="347">
        <v>2022</v>
      </c>
      <c r="E22" s="345">
        <v>1394.7779999999998</v>
      </c>
      <c r="F22" s="345"/>
      <c r="G22" s="345">
        <v>17258.816999999999</v>
      </c>
      <c r="H22" s="345">
        <v>3572.5740000000001</v>
      </c>
      <c r="I22" s="345">
        <v>1076.1099999999999</v>
      </c>
      <c r="J22" s="345">
        <f>SUM(G22:I22)</f>
        <v>21907.501</v>
      </c>
      <c r="K22" s="345"/>
      <c r="L22" s="345">
        <f>SUM(E22,G22)</f>
        <v>18653.594999999998</v>
      </c>
      <c r="M22" s="345">
        <f t="shared" ref="M22:N24" si="9">SUM(H22)</f>
        <v>3572.5740000000001</v>
      </c>
      <c r="N22" s="345">
        <f t="shared" si="9"/>
        <v>1076.1099999999999</v>
      </c>
      <c r="O22" s="345">
        <f t="shared" ref="O22:O24" si="10">SUM(L22:N22)</f>
        <v>23302.278999999999</v>
      </c>
      <c r="R22" s="331"/>
    </row>
    <row r="23" spans="2:18" s="330" customFormat="1" ht="15" customHeight="1">
      <c r="B23" s="348"/>
      <c r="C23" s="338"/>
      <c r="D23" s="347">
        <v>2023</v>
      </c>
      <c r="E23" s="345">
        <v>1411.077</v>
      </c>
      <c r="F23" s="345"/>
      <c r="G23" s="345">
        <v>17678.899000000001</v>
      </c>
      <c r="H23" s="345">
        <v>3613.6280000000002</v>
      </c>
      <c r="I23" s="345">
        <v>1112.9079999999999</v>
      </c>
      <c r="J23" s="345">
        <f t="shared" ref="J23:J24" si="11">SUM(G23:I23)</f>
        <v>22405.435000000001</v>
      </c>
      <c r="K23" s="345"/>
      <c r="L23" s="345">
        <f t="shared" ref="L23:L24" si="12">SUM(E23,G23)</f>
        <v>19089.976000000002</v>
      </c>
      <c r="M23" s="345">
        <f t="shared" si="9"/>
        <v>3613.6280000000002</v>
      </c>
      <c r="N23" s="345">
        <f t="shared" si="9"/>
        <v>1112.9079999999999</v>
      </c>
      <c r="O23" s="345">
        <f t="shared" si="10"/>
        <v>23816.512000000002</v>
      </c>
      <c r="R23" s="331"/>
    </row>
    <row r="24" spans="2:18" s="330" customFormat="1" ht="15" customHeight="1">
      <c r="B24" s="348"/>
      <c r="C24" s="338"/>
      <c r="D24" s="347">
        <v>2024</v>
      </c>
      <c r="E24" s="345">
        <v>1411.454</v>
      </c>
      <c r="F24" s="345"/>
      <c r="G24" s="345">
        <v>18028.076000000001</v>
      </c>
      <c r="H24" s="345">
        <v>3733.116</v>
      </c>
      <c r="I24" s="345">
        <v>1244.2650000000001</v>
      </c>
      <c r="J24" s="345">
        <f t="shared" si="11"/>
        <v>23005.457000000002</v>
      </c>
      <c r="K24" s="345"/>
      <c r="L24" s="345">
        <f t="shared" si="12"/>
        <v>19439.530000000002</v>
      </c>
      <c r="M24" s="345">
        <f t="shared" si="9"/>
        <v>3733.116</v>
      </c>
      <c r="N24" s="345">
        <f t="shared" si="9"/>
        <v>1244.2650000000001</v>
      </c>
      <c r="O24" s="345">
        <f t="shared" si="10"/>
        <v>24416.911</v>
      </c>
      <c r="R24" s="331"/>
    </row>
    <row r="25" spans="2:18" s="330" customFormat="1" ht="8.1" customHeight="1">
      <c r="B25" s="348"/>
      <c r="C25" s="338"/>
      <c r="D25" s="347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R25" s="331"/>
    </row>
    <row r="26" spans="2:18" s="330" customFormat="1" ht="15" customHeight="1">
      <c r="B26" s="348" t="s">
        <v>5</v>
      </c>
      <c r="C26" s="338"/>
      <c r="D26" s="347">
        <v>2022</v>
      </c>
      <c r="E26" s="345">
        <v>319.00799999999992</v>
      </c>
      <c r="F26" s="345"/>
      <c r="G26" s="345">
        <v>6070.3040000000001</v>
      </c>
      <c r="H26" s="345">
        <v>247.22300000000001</v>
      </c>
      <c r="I26" s="345">
        <v>159.39400000000001</v>
      </c>
      <c r="J26" s="345">
        <f>SUM(G26:I26)</f>
        <v>6476.9210000000003</v>
      </c>
      <c r="K26" s="345"/>
      <c r="L26" s="345">
        <f>SUM(E26,G26)</f>
        <v>6389.3119999999999</v>
      </c>
      <c r="M26" s="345">
        <f t="shared" ref="M26:N28" si="13">SUM(H26)</f>
        <v>247.22300000000001</v>
      </c>
      <c r="N26" s="345">
        <f t="shared" si="13"/>
        <v>159.39400000000001</v>
      </c>
      <c r="O26" s="345">
        <f t="shared" ref="O26:O28" si="14">SUM(L26:N26)</f>
        <v>6795.9290000000001</v>
      </c>
      <c r="P26" s="338"/>
      <c r="R26" s="331"/>
    </row>
    <row r="27" spans="2:18" s="330" customFormat="1" ht="15" customHeight="1">
      <c r="B27" s="348"/>
      <c r="C27" s="338"/>
      <c r="D27" s="347">
        <v>2023</v>
      </c>
      <c r="E27" s="345">
        <v>323.95400000000001</v>
      </c>
      <c r="F27" s="345"/>
      <c r="G27" s="345">
        <v>6211.5609999999997</v>
      </c>
      <c r="H27" s="345">
        <v>247.22300000000001</v>
      </c>
      <c r="I27" s="345">
        <v>159.39400000000001</v>
      </c>
      <c r="J27" s="345">
        <f t="shared" ref="J27:J28" si="15">SUM(G27:I27)</f>
        <v>6618.1779999999999</v>
      </c>
      <c r="K27" s="345"/>
      <c r="L27" s="345">
        <f t="shared" ref="L27:L28" si="16">SUM(E27,G27)</f>
        <v>6535.5149999999994</v>
      </c>
      <c r="M27" s="345">
        <f t="shared" si="13"/>
        <v>247.22300000000001</v>
      </c>
      <c r="N27" s="345">
        <f t="shared" si="13"/>
        <v>159.39400000000001</v>
      </c>
      <c r="O27" s="345">
        <f t="shared" si="14"/>
        <v>6942.1319999999996</v>
      </c>
      <c r="P27" s="338"/>
      <c r="R27" s="331"/>
    </row>
    <row r="28" spans="2:18" s="330" customFormat="1" ht="15" customHeight="1">
      <c r="B28" s="348"/>
      <c r="C28" s="338"/>
      <c r="D28" s="347">
        <v>2024</v>
      </c>
      <c r="E28" s="345">
        <v>323.95400000000001</v>
      </c>
      <c r="F28" s="345"/>
      <c r="G28" s="345">
        <v>6327.9679999999998</v>
      </c>
      <c r="H28" s="345">
        <v>246.96600000000001</v>
      </c>
      <c r="I28" s="345">
        <v>158.70699999999999</v>
      </c>
      <c r="J28" s="345">
        <f t="shared" si="15"/>
        <v>6733.6410000000005</v>
      </c>
      <c r="K28" s="345"/>
      <c r="L28" s="345">
        <f t="shared" si="16"/>
        <v>6651.9219999999996</v>
      </c>
      <c r="M28" s="345">
        <f t="shared" si="13"/>
        <v>246.96600000000001</v>
      </c>
      <c r="N28" s="345">
        <f t="shared" si="13"/>
        <v>158.70699999999999</v>
      </c>
      <c r="O28" s="345">
        <f t="shared" si="14"/>
        <v>7057.5950000000003</v>
      </c>
      <c r="P28" s="338"/>
      <c r="R28" s="331"/>
    </row>
    <row r="29" spans="2:18" s="330" customFormat="1" ht="8.1" customHeight="1">
      <c r="B29" s="348"/>
      <c r="C29" s="338"/>
      <c r="D29" s="347"/>
      <c r="E29" s="345"/>
      <c r="F29" s="345"/>
      <c r="G29" s="345"/>
      <c r="H29" s="345"/>
      <c r="I29" s="345"/>
      <c r="J29" s="345"/>
      <c r="K29" s="345"/>
      <c r="L29" s="345"/>
      <c r="M29" s="345"/>
      <c r="N29" s="345"/>
      <c r="O29" s="345"/>
      <c r="P29" s="338"/>
      <c r="R29" s="331"/>
    </row>
    <row r="30" spans="2:18" s="330" customFormat="1" ht="15" customHeight="1">
      <c r="B30" s="348" t="s">
        <v>6</v>
      </c>
      <c r="C30" s="338"/>
      <c r="D30" s="347">
        <v>2022</v>
      </c>
      <c r="E30" s="345">
        <v>1409.1569999999999</v>
      </c>
      <c r="F30" s="345"/>
      <c r="G30" s="345">
        <v>14656.094999999999</v>
      </c>
      <c r="H30" s="345">
        <v>348.601</v>
      </c>
      <c r="I30" s="345">
        <v>88.581999999999994</v>
      </c>
      <c r="J30" s="345">
        <f>SUM(G30:I30)</f>
        <v>15093.278</v>
      </c>
      <c r="K30" s="345"/>
      <c r="L30" s="345">
        <f>SUM(E30,G30)</f>
        <v>16065.251999999999</v>
      </c>
      <c r="M30" s="345">
        <f t="shared" ref="M30:N32" si="17">SUM(H30)</f>
        <v>348.601</v>
      </c>
      <c r="N30" s="345">
        <f t="shared" si="17"/>
        <v>88.581999999999994</v>
      </c>
      <c r="O30" s="345">
        <f t="shared" ref="O30:O32" si="18">SUM(L30:N30)</f>
        <v>16502.434999999998</v>
      </c>
      <c r="R30" s="331"/>
    </row>
    <row r="31" spans="2:18" s="330" customFormat="1" ht="15" customHeight="1">
      <c r="B31" s="348"/>
      <c r="C31" s="338"/>
      <c r="D31" s="347">
        <v>2023</v>
      </c>
      <c r="E31" s="345">
        <v>1396.838</v>
      </c>
      <c r="F31" s="345"/>
      <c r="G31" s="345">
        <v>15213.044</v>
      </c>
      <c r="H31" s="345">
        <v>465.86099999999999</v>
      </c>
      <c r="I31" s="345">
        <v>116.07899999999999</v>
      </c>
      <c r="J31" s="345">
        <f t="shared" ref="J31:J32" si="19">SUM(G31:I31)</f>
        <v>15794.984</v>
      </c>
      <c r="K31" s="345"/>
      <c r="L31" s="345">
        <f t="shared" ref="L31:L32" si="20">SUM(E31,G31)</f>
        <v>16609.882000000001</v>
      </c>
      <c r="M31" s="345">
        <f t="shared" si="17"/>
        <v>465.86099999999999</v>
      </c>
      <c r="N31" s="345">
        <f t="shared" si="17"/>
        <v>116.07899999999999</v>
      </c>
      <c r="O31" s="345">
        <f t="shared" si="18"/>
        <v>17191.822000000004</v>
      </c>
      <c r="R31" s="331"/>
    </row>
    <row r="32" spans="2:18" s="330" customFormat="1" ht="15" customHeight="1">
      <c r="B32" s="348"/>
      <c r="C32" s="338"/>
      <c r="D32" s="347">
        <v>2024</v>
      </c>
      <c r="E32" s="345">
        <v>1385.481</v>
      </c>
      <c r="F32" s="345"/>
      <c r="G32" s="345">
        <v>10878.172</v>
      </c>
      <c r="H32" s="345">
        <v>528.61900000000003</v>
      </c>
      <c r="I32" s="345">
        <v>163.42699999999999</v>
      </c>
      <c r="J32" s="345">
        <f t="shared" si="19"/>
        <v>11570.218000000001</v>
      </c>
      <c r="K32" s="345"/>
      <c r="L32" s="345">
        <f t="shared" si="20"/>
        <v>12263.653</v>
      </c>
      <c r="M32" s="345">
        <f t="shared" si="17"/>
        <v>528.61900000000003</v>
      </c>
      <c r="N32" s="345">
        <f t="shared" si="17"/>
        <v>163.42699999999999</v>
      </c>
      <c r="O32" s="345">
        <f t="shared" si="18"/>
        <v>12955.699000000001</v>
      </c>
      <c r="R32" s="331"/>
    </row>
    <row r="33" spans="2:18" s="330" customFormat="1" ht="8.1" customHeight="1">
      <c r="B33" s="348"/>
      <c r="C33" s="338"/>
      <c r="D33" s="347"/>
      <c r="E33" s="345"/>
      <c r="F33" s="345"/>
      <c r="G33" s="345"/>
      <c r="H33" s="345"/>
      <c r="I33" s="345"/>
      <c r="J33" s="345"/>
      <c r="K33" s="345"/>
      <c r="L33" s="345"/>
      <c r="M33" s="345"/>
      <c r="N33" s="345"/>
      <c r="O33" s="345"/>
      <c r="R33" s="331"/>
    </row>
    <row r="34" spans="2:18" s="330" customFormat="1" ht="15" customHeight="1">
      <c r="B34" s="348" t="s">
        <v>7</v>
      </c>
      <c r="C34" s="338"/>
      <c r="D34" s="347">
        <v>2022</v>
      </c>
      <c r="E34" s="345">
        <v>3917.4439999999991</v>
      </c>
      <c r="F34" s="345"/>
      <c r="G34" s="345">
        <v>20555.331999999999</v>
      </c>
      <c r="H34" s="345">
        <v>14431.281999999999</v>
      </c>
      <c r="I34" s="345">
        <v>11965.775</v>
      </c>
      <c r="J34" s="345">
        <f>SUM(G34:I34)</f>
        <v>46952.389000000003</v>
      </c>
      <c r="K34" s="345"/>
      <c r="L34" s="345">
        <f>SUM(E34,G34)</f>
        <v>24472.775999999998</v>
      </c>
      <c r="M34" s="345">
        <f t="shared" ref="M34:N36" si="21">SUM(H34)</f>
        <v>14431.281999999999</v>
      </c>
      <c r="N34" s="345">
        <f t="shared" si="21"/>
        <v>11965.775</v>
      </c>
      <c r="O34" s="345">
        <f t="shared" ref="O34:O36" si="22">SUM(L34:N34)</f>
        <v>50869.832999999999</v>
      </c>
      <c r="R34" s="331"/>
    </row>
    <row r="35" spans="2:18" s="330" customFormat="1" ht="15" customHeight="1">
      <c r="B35" s="348"/>
      <c r="C35" s="338"/>
      <c r="D35" s="347">
        <v>2023</v>
      </c>
      <c r="E35" s="345">
        <v>3964.0790000000002</v>
      </c>
      <c r="F35" s="345"/>
      <c r="G35" s="345">
        <v>20613.205000000002</v>
      </c>
      <c r="H35" s="345">
        <v>14836.779</v>
      </c>
      <c r="I35" s="345">
        <v>12082.635</v>
      </c>
      <c r="J35" s="345">
        <f t="shared" ref="J35:J36" si="23">SUM(G35:I35)</f>
        <v>47532.619000000006</v>
      </c>
      <c r="K35" s="345"/>
      <c r="L35" s="345">
        <f t="shared" ref="L35:L36" si="24">SUM(E35,G35)</f>
        <v>24577.284000000003</v>
      </c>
      <c r="M35" s="345">
        <f t="shared" si="21"/>
        <v>14836.779</v>
      </c>
      <c r="N35" s="345">
        <f t="shared" si="21"/>
        <v>12082.635</v>
      </c>
      <c r="O35" s="345">
        <f t="shared" si="22"/>
        <v>51496.698000000004</v>
      </c>
      <c r="R35" s="331"/>
    </row>
    <row r="36" spans="2:18" s="330" customFormat="1" ht="15" customHeight="1">
      <c r="B36" s="348"/>
      <c r="C36" s="338"/>
      <c r="D36" s="347">
        <v>2024</v>
      </c>
      <c r="E36" s="345">
        <v>3985.8910000000001</v>
      </c>
      <c r="F36" s="345"/>
      <c r="G36" s="345">
        <v>20456.278999999999</v>
      </c>
      <c r="H36" s="345">
        <v>15186.266</v>
      </c>
      <c r="I36" s="345">
        <v>12198.467000000001</v>
      </c>
      <c r="J36" s="345">
        <f t="shared" si="23"/>
        <v>47841.012000000002</v>
      </c>
      <c r="K36" s="345"/>
      <c r="L36" s="345">
        <f t="shared" si="24"/>
        <v>24442.17</v>
      </c>
      <c r="M36" s="345">
        <f t="shared" si="21"/>
        <v>15186.266</v>
      </c>
      <c r="N36" s="345">
        <f t="shared" si="21"/>
        <v>12198.467000000001</v>
      </c>
      <c r="O36" s="345">
        <f t="shared" si="22"/>
        <v>51826.903000000006</v>
      </c>
      <c r="R36" s="331"/>
    </row>
    <row r="37" spans="2:18" s="330" customFormat="1" ht="8.1" customHeight="1">
      <c r="B37" s="348"/>
      <c r="C37" s="338"/>
      <c r="D37" s="347"/>
      <c r="E37" s="345"/>
      <c r="F37" s="345"/>
      <c r="G37" s="345"/>
      <c r="H37" s="345"/>
      <c r="I37" s="345"/>
      <c r="J37" s="345"/>
      <c r="K37" s="345"/>
      <c r="L37" s="345"/>
      <c r="M37" s="345"/>
      <c r="N37" s="345"/>
      <c r="O37" s="345"/>
      <c r="R37" s="331"/>
    </row>
    <row r="38" spans="2:18" s="330" customFormat="1" ht="15" customHeight="1">
      <c r="B38" s="348" t="s">
        <v>9</v>
      </c>
      <c r="C38" s="338"/>
      <c r="D38" s="347">
        <v>2022</v>
      </c>
      <c r="E38" s="345">
        <v>190.58499999999998</v>
      </c>
      <c r="F38" s="345"/>
      <c r="G38" s="345">
        <v>5478.1220000000003</v>
      </c>
      <c r="H38" s="345">
        <v>734.29600000000005</v>
      </c>
      <c r="I38" s="345">
        <v>228.5</v>
      </c>
      <c r="J38" s="345">
        <f>SUM(G38:I38)</f>
        <v>6440.9180000000006</v>
      </c>
      <c r="K38" s="345"/>
      <c r="L38" s="345">
        <f>SUM(E38,G38)</f>
        <v>5668.7070000000003</v>
      </c>
      <c r="M38" s="345">
        <f t="shared" ref="M38:N40" si="25">SUM(H38)</f>
        <v>734.29600000000005</v>
      </c>
      <c r="N38" s="345">
        <f t="shared" si="25"/>
        <v>228.5</v>
      </c>
      <c r="O38" s="345">
        <f t="shared" ref="O38:O40" si="26">SUM(L38:N38)</f>
        <v>6631.5030000000006</v>
      </c>
      <c r="R38" s="331"/>
    </row>
    <row r="39" spans="2:18" s="330" customFormat="1" ht="15" customHeight="1">
      <c r="B39" s="348"/>
      <c r="C39" s="338"/>
      <c r="D39" s="347">
        <v>2023</v>
      </c>
      <c r="E39" s="345">
        <v>190.74600000000001</v>
      </c>
      <c r="F39" s="345"/>
      <c r="G39" s="345">
        <v>5731.5259999999998</v>
      </c>
      <c r="H39" s="345">
        <v>757.15899999999999</v>
      </c>
      <c r="I39" s="345">
        <v>239.72</v>
      </c>
      <c r="J39" s="345">
        <f t="shared" ref="J39:J40" si="27">SUM(G39:I39)</f>
        <v>6728.4049999999997</v>
      </c>
      <c r="K39" s="345"/>
      <c r="L39" s="345">
        <f t="shared" ref="L39:L40" si="28">SUM(E39,G39)</f>
        <v>5922.2719999999999</v>
      </c>
      <c r="M39" s="345">
        <f t="shared" si="25"/>
        <v>757.15899999999999</v>
      </c>
      <c r="N39" s="345">
        <f t="shared" si="25"/>
        <v>239.72</v>
      </c>
      <c r="O39" s="345">
        <f t="shared" si="26"/>
        <v>6919.1509999999998</v>
      </c>
      <c r="R39" s="331"/>
    </row>
    <row r="40" spans="2:18" s="330" customFormat="1" ht="15" customHeight="1">
      <c r="B40" s="348"/>
      <c r="C40" s="338"/>
      <c r="D40" s="347">
        <v>2024</v>
      </c>
      <c r="E40" s="345">
        <v>191.92599999999999</v>
      </c>
      <c r="F40" s="345"/>
      <c r="G40" s="345">
        <v>5732.7060000000001</v>
      </c>
      <c r="H40" s="345">
        <v>757.15899999999999</v>
      </c>
      <c r="I40" s="345">
        <v>239.72</v>
      </c>
      <c r="J40" s="345">
        <f t="shared" si="27"/>
        <v>6729.585</v>
      </c>
      <c r="K40" s="345"/>
      <c r="L40" s="345">
        <f t="shared" si="28"/>
        <v>5924.6320000000005</v>
      </c>
      <c r="M40" s="345">
        <f t="shared" si="25"/>
        <v>757.15899999999999</v>
      </c>
      <c r="N40" s="345">
        <f t="shared" si="25"/>
        <v>239.72</v>
      </c>
      <c r="O40" s="345">
        <f t="shared" si="26"/>
        <v>6921.5110000000004</v>
      </c>
      <c r="R40" s="331"/>
    </row>
    <row r="41" spans="2:18" s="330" customFormat="1" ht="8.1" customHeight="1">
      <c r="B41" s="348"/>
      <c r="C41" s="338"/>
      <c r="D41" s="347"/>
      <c r="E41" s="345"/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R41" s="331"/>
    </row>
    <row r="42" spans="2:18" s="330" customFormat="1" ht="15" customHeight="1">
      <c r="B42" s="348" t="s">
        <v>8</v>
      </c>
      <c r="C42" s="338"/>
      <c r="D42" s="347">
        <v>2022</v>
      </c>
      <c r="E42" s="345">
        <v>1509.096</v>
      </c>
      <c r="F42" s="345"/>
      <c r="G42" s="345">
        <v>19872.544000000002</v>
      </c>
      <c r="H42" s="345">
        <v>7850.0259999999998</v>
      </c>
      <c r="I42" s="345">
        <v>1886.415</v>
      </c>
      <c r="J42" s="345">
        <f>SUM(G42:I42)</f>
        <v>29608.985000000001</v>
      </c>
      <c r="K42" s="345"/>
      <c r="L42" s="345">
        <f>SUM(E42,G42)</f>
        <v>21381.640000000003</v>
      </c>
      <c r="M42" s="345">
        <f t="shared" ref="M42:N44" si="29">SUM(H42)</f>
        <v>7850.0259999999998</v>
      </c>
      <c r="N42" s="345">
        <f t="shared" si="29"/>
        <v>1886.415</v>
      </c>
      <c r="O42" s="345">
        <f t="shared" ref="O42:O44" si="30">SUM(L42:N42)</f>
        <v>31118.081000000006</v>
      </c>
      <c r="R42" s="331"/>
    </row>
    <row r="43" spans="2:18" s="330" customFormat="1" ht="15" customHeight="1">
      <c r="B43" s="348"/>
      <c r="C43" s="338"/>
      <c r="D43" s="347">
        <v>2023</v>
      </c>
      <c r="E43" s="345">
        <v>1509.096</v>
      </c>
      <c r="F43" s="345"/>
      <c r="G43" s="345">
        <v>20036.876</v>
      </c>
      <c r="H43" s="345">
        <v>8020.7079999999996</v>
      </c>
      <c r="I43" s="345">
        <v>1891.711</v>
      </c>
      <c r="J43" s="345">
        <f t="shared" ref="J43:J44" si="31">SUM(G43:I43)</f>
        <v>29949.294999999998</v>
      </c>
      <c r="K43" s="345"/>
      <c r="L43" s="345">
        <f t="shared" ref="L43:L44" si="32">SUM(E43,G43)</f>
        <v>21545.972000000002</v>
      </c>
      <c r="M43" s="345">
        <f t="shared" si="29"/>
        <v>8020.7079999999996</v>
      </c>
      <c r="N43" s="345">
        <f t="shared" si="29"/>
        <v>1891.711</v>
      </c>
      <c r="O43" s="345">
        <f t="shared" si="30"/>
        <v>31458.391</v>
      </c>
      <c r="R43" s="331"/>
    </row>
    <row r="44" spans="2:18" s="330" customFormat="1" ht="15" customHeight="1">
      <c r="B44" s="348"/>
      <c r="C44" s="338"/>
      <c r="D44" s="347">
        <v>2024</v>
      </c>
      <c r="E44" s="345">
        <v>1547.0360000000001</v>
      </c>
      <c r="F44" s="345"/>
      <c r="G44" s="345">
        <v>20315.477999999999</v>
      </c>
      <c r="H44" s="345">
        <v>8173.5349999999999</v>
      </c>
      <c r="I44" s="345">
        <v>1889.3009999999999</v>
      </c>
      <c r="J44" s="345">
        <f t="shared" si="31"/>
        <v>30378.313999999998</v>
      </c>
      <c r="K44" s="345"/>
      <c r="L44" s="345">
        <f t="shared" si="32"/>
        <v>21862.513999999999</v>
      </c>
      <c r="M44" s="345">
        <f t="shared" si="29"/>
        <v>8173.5349999999999</v>
      </c>
      <c r="N44" s="345">
        <f t="shared" si="29"/>
        <v>1889.3009999999999</v>
      </c>
      <c r="O44" s="345">
        <f t="shared" si="30"/>
        <v>31925.35</v>
      </c>
      <c r="R44" s="331"/>
    </row>
    <row r="45" spans="2:18" s="330" customFormat="1" ht="8.1" customHeight="1">
      <c r="B45" s="348"/>
      <c r="C45" s="338"/>
      <c r="D45" s="347"/>
      <c r="E45" s="345"/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R45" s="331"/>
    </row>
    <row r="46" spans="2:18" s="330" customFormat="1" ht="15" customHeight="1">
      <c r="B46" s="348" t="s">
        <v>36</v>
      </c>
      <c r="C46" s="338"/>
      <c r="D46" s="347">
        <v>2022</v>
      </c>
      <c r="E46" s="345">
        <v>247.19499999999999</v>
      </c>
      <c r="F46" s="345"/>
      <c r="G46" s="345">
        <v>2014.652</v>
      </c>
      <c r="H46" s="345">
        <v>584.59400000000005</v>
      </c>
      <c r="I46" s="345">
        <v>170.02699999999999</v>
      </c>
      <c r="J46" s="345">
        <f>SUM(G46:I46)</f>
        <v>2769.2730000000001</v>
      </c>
      <c r="K46" s="345"/>
      <c r="L46" s="345">
        <f>SUM(E46,G46)</f>
        <v>2261.8470000000002</v>
      </c>
      <c r="M46" s="345">
        <f t="shared" ref="M46:N48" si="33">SUM(H46)</f>
        <v>584.59400000000005</v>
      </c>
      <c r="N46" s="345">
        <f t="shared" si="33"/>
        <v>170.02699999999999</v>
      </c>
      <c r="O46" s="345">
        <f t="shared" ref="O46:O48" si="34">SUM(L46:N46)</f>
        <v>3016.4680000000003</v>
      </c>
      <c r="R46" s="331"/>
    </row>
    <row r="47" spans="2:18" s="330" customFormat="1" ht="15" customHeight="1">
      <c r="B47" s="348"/>
      <c r="C47" s="338"/>
      <c r="D47" s="347">
        <v>2023</v>
      </c>
      <c r="E47" s="345">
        <v>262.76400000000001</v>
      </c>
      <c r="F47" s="345"/>
      <c r="G47" s="345">
        <v>2015.4179999999999</v>
      </c>
      <c r="H47" s="345">
        <v>569.86300000000006</v>
      </c>
      <c r="I47" s="345">
        <v>170.02699999999999</v>
      </c>
      <c r="J47" s="345">
        <f t="shared" ref="J47:J48" si="35">SUM(G47:I47)</f>
        <v>2755.308</v>
      </c>
      <c r="K47" s="345"/>
      <c r="L47" s="345">
        <f t="shared" ref="L47:L48" si="36">SUM(E47,G47)</f>
        <v>2278.1819999999998</v>
      </c>
      <c r="M47" s="345">
        <f t="shared" si="33"/>
        <v>569.86300000000006</v>
      </c>
      <c r="N47" s="345">
        <f t="shared" si="33"/>
        <v>170.02699999999999</v>
      </c>
      <c r="O47" s="345">
        <f t="shared" si="34"/>
        <v>3018.0720000000001</v>
      </c>
      <c r="R47" s="331"/>
    </row>
    <row r="48" spans="2:18" s="330" customFormat="1" ht="15" customHeight="1">
      <c r="B48" s="348"/>
      <c r="C48" s="338"/>
      <c r="D48" s="347">
        <v>2024</v>
      </c>
      <c r="E48" s="345">
        <v>266.06299999999999</v>
      </c>
      <c r="F48" s="345"/>
      <c r="G48" s="345">
        <v>2109.2289999999998</v>
      </c>
      <c r="H48" s="345">
        <v>605.94799999999998</v>
      </c>
      <c r="I48" s="345">
        <v>170.02699999999999</v>
      </c>
      <c r="J48" s="345">
        <f t="shared" si="35"/>
        <v>2885.2039999999997</v>
      </c>
      <c r="K48" s="345"/>
      <c r="L48" s="345">
        <f t="shared" si="36"/>
        <v>2375.2919999999999</v>
      </c>
      <c r="M48" s="345">
        <f t="shared" si="33"/>
        <v>605.94799999999998</v>
      </c>
      <c r="N48" s="345">
        <f t="shared" si="33"/>
        <v>170.02699999999999</v>
      </c>
      <c r="O48" s="345">
        <f t="shared" si="34"/>
        <v>3151.2669999999998</v>
      </c>
      <c r="R48" s="331"/>
    </row>
    <row r="49" spans="1:18" s="330" customFormat="1" ht="8.1" customHeight="1">
      <c r="B49" s="348"/>
      <c r="C49" s="338"/>
      <c r="D49" s="347"/>
      <c r="E49" s="345"/>
      <c r="F49" s="345"/>
      <c r="G49" s="345"/>
      <c r="H49" s="345"/>
      <c r="I49" s="345"/>
      <c r="J49" s="345"/>
      <c r="K49" s="345"/>
      <c r="L49" s="345"/>
      <c r="M49" s="345"/>
      <c r="N49" s="345"/>
      <c r="O49" s="345"/>
      <c r="R49" s="331"/>
    </row>
    <row r="50" spans="1:18" s="330" customFormat="1" ht="15" customHeight="1">
      <c r="B50" s="348" t="s">
        <v>12</v>
      </c>
      <c r="C50" s="338"/>
      <c r="D50" s="347">
        <v>2022</v>
      </c>
      <c r="E50" s="345">
        <v>1015.1679999999999</v>
      </c>
      <c r="F50" s="345"/>
      <c r="G50" s="345">
        <v>23102.553</v>
      </c>
      <c r="H50" s="345">
        <v>1937.3530000000001</v>
      </c>
      <c r="I50" s="345">
        <v>404.74599999999998</v>
      </c>
      <c r="J50" s="345">
        <f>SUM(G50:I50)</f>
        <v>25444.651999999998</v>
      </c>
      <c r="K50" s="345"/>
      <c r="L50" s="345">
        <f>SUM(E50,G50)</f>
        <v>24117.721000000001</v>
      </c>
      <c r="M50" s="345">
        <f t="shared" ref="M50:N52" si="37">SUM(H50)</f>
        <v>1937.3530000000001</v>
      </c>
      <c r="N50" s="345">
        <f t="shared" si="37"/>
        <v>404.74599999999998</v>
      </c>
      <c r="O50" s="345">
        <f t="shared" ref="O50:O52" si="38">SUM(L50:N50)</f>
        <v>26459.82</v>
      </c>
      <c r="R50" s="331"/>
    </row>
    <row r="51" spans="1:18" s="330" customFormat="1" ht="15" customHeight="1">
      <c r="B51" s="348"/>
      <c r="C51" s="338"/>
      <c r="D51" s="347">
        <v>2023</v>
      </c>
      <c r="E51" s="345">
        <v>1015.168</v>
      </c>
      <c r="F51" s="345"/>
      <c r="G51" s="345">
        <v>23565.371999999999</v>
      </c>
      <c r="H51" s="345">
        <v>1936.2190000000001</v>
      </c>
      <c r="I51" s="345">
        <v>407.334</v>
      </c>
      <c r="J51" s="345">
        <f t="shared" ref="J51:J52" si="39">SUM(G51:I51)</f>
        <v>25908.924999999999</v>
      </c>
      <c r="K51" s="345"/>
      <c r="L51" s="345">
        <f t="shared" ref="L51:L52" si="40">SUM(E51,G51)</f>
        <v>24580.54</v>
      </c>
      <c r="M51" s="345">
        <f t="shared" si="37"/>
        <v>1936.2190000000001</v>
      </c>
      <c r="N51" s="345">
        <f t="shared" si="37"/>
        <v>407.334</v>
      </c>
      <c r="O51" s="345">
        <f t="shared" si="38"/>
        <v>26924.093000000001</v>
      </c>
      <c r="R51" s="331"/>
    </row>
    <row r="52" spans="1:18" s="330" customFormat="1" ht="15" customHeight="1">
      <c r="B52" s="348"/>
      <c r="C52" s="338"/>
      <c r="D52" s="347">
        <v>2024</v>
      </c>
      <c r="E52" s="345">
        <v>1018.345</v>
      </c>
      <c r="F52" s="345"/>
      <c r="G52" s="345">
        <v>25825.920999999998</v>
      </c>
      <c r="H52" s="345">
        <v>1924.8710000000001</v>
      </c>
      <c r="I52" s="345">
        <v>407.137</v>
      </c>
      <c r="J52" s="345">
        <f t="shared" si="39"/>
        <v>28157.928999999996</v>
      </c>
      <c r="K52" s="345"/>
      <c r="L52" s="345">
        <f t="shared" si="40"/>
        <v>26844.266</v>
      </c>
      <c r="M52" s="345">
        <f t="shared" si="37"/>
        <v>1924.8710000000001</v>
      </c>
      <c r="N52" s="345">
        <f t="shared" si="37"/>
        <v>407.137</v>
      </c>
      <c r="O52" s="345">
        <f t="shared" si="38"/>
        <v>29176.273999999998</v>
      </c>
      <c r="R52" s="331"/>
    </row>
    <row r="53" spans="1:18" s="330" customFormat="1" ht="8.1" customHeight="1">
      <c r="B53" s="348"/>
      <c r="C53" s="338"/>
      <c r="D53" s="347"/>
      <c r="E53" s="345"/>
      <c r="F53" s="345"/>
      <c r="G53" s="345"/>
      <c r="H53" s="345"/>
      <c r="I53" s="345"/>
      <c r="J53" s="345"/>
      <c r="K53" s="345"/>
      <c r="L53" s="345"/>
      <c r="M53" s="345"/>
      <c r="N53" s="345"/>
      <c r="O53" s="345"/>
      <c r="R53" s="331"/>
    </row>
    <row r="54" spans="1:18" s="330" customFormat="1" ht="15" customHeight="1">
      <c r="B54" s="348" t="s">
        <v>13</v>
      </c>
      <c r="C54" s="338"/>
      <c r="D54" s="347">
        <v>2022</v>
      </c>
      <c r="E54" s="345">
        <v>1285.9609999999998</v>
      </c>
      <c r="F54" s="345"/>
      <c r="G54" s="345">
        <v>12114.029</v>
      </c>
      <c r="H54" s="345">
        <v>3901.933</v>
      </c>
      <c r="I54" s="345">
        <v>6102.9520000000002</v>
      </c>
      <c r="J54" s="345">
        <f>SUM(G54:I54)</f>
        <v>22118.914000000001</v>
      </c>
      <c r="K54" s="345"/>
      <c r="L54" s="345">
        <f>SUM(E54,G54)</f>
        <v>13399.99</v>
      </c>
      <c r="M54" s="345">
        <f t="shared" ref="M54:N56" si="41">SUM(H54)</f>
        <v>3901.933</v>
      </c>
      <c r="N54" s="345">
        <f t="shared" si="41"/>
        <v>6102.9520000000002</v>
      </c>
      <c r="O54" s="345">
        <f t="shared" ref="O54:O56" si="42">SUM(L54:N54)</f>
        <v>23404.875</v>
      </c>
      <c r="R54" s="331"/>
    </row>
    <row r="55" spans="1:18" s="330" customFormat="1" ht="15" customHeight="1">
      <c r="B55" s="348"/>
      <c r="C55" s="338"/>
      <c r="D55" s="347">
        <v>2023</v>
      </c>
      <c r="E55" s="345">
        <v>1284.2919999999999</v>
      </c>
      <c r="F55" s="345"/>
      <c r="G55" s="345">
        <v>12194.455</v>
      </c>
      <c r="H55" s="345">
        <v>3986.9270000000001</v>
      </c>
      <c r="I55" s="345">
        <v>6104.9589999999998</v>
      </c>
      <c r="J55" s="345">
        <f t="shared" ref="J55:J56" si="43">SUM(G55:I55)</f>
        <v>22286.341</v>
      </c>
      <c r="K55" s="345"/>
      <c r="L55" s="345">
        <f t="shared" ref="L55:L56" si="44">SUM(E55,G55)</f>
        <v>13478.746999999999</v>
      </c>
      <c r="M55" s="345">
        <f t="shared" si="41"/>
        <v>3986.9270000000001</v>
      </c>
      <c r="N55" s="345">
        <f t="shared" si="41"/>
        <v>6104.9589999999998</v>
      </c>
      <c r="O55" s="345">
        <f t="shared" si="42"/>
        <v>23570.632999999998</v>
      </c>
      <c r="R55" s="331"/>
    </row>
    <row r="56" spans="1:18" s="330" customFormat="1" ht="15" customHeight="1">
      <c r="B56" s="348"/>
      <c r="C56" s="338"/>
      <c r="D56" s="347">
        <v>2024</v>
      </c>
      <c r="E56" s="345">
        <v>1283.6579999999999</v>
      </c>
      <c r="F56" s="345"/>
      <c r="G56" s="345">
        <v>12176.612999999999</v>
      </c>
      <c r="H56" s="345">
        <v>3997.7069999999999</v>
      </c>
      <c r="I56" s="345">
        <v>6105.2910000000002</v>
      </c>
      <c r="J56" s="345">
        <f t="shared" si="43"/>
        <v>22279.611000000001</v>
      </c>
      <c r="K56" s="345"/>
      <c r="L56" s="345">
        <f t="shared" si="44"/>
        <v>13460.270999999999</v>
      </c>
      <c r="M56" s="345">
        <f t="shared" si="41"/>
        <v>3997.7069999999999</v>
      </c>
      <c r="N56" s="345">
        <f t="shared" si="41"/>
        <v>6105.2910000000002</v>
      </c>
      <c r="O56" s="345">
        <f t="shared" si="42"/>
        <v>23563.269</v>
      </c>
      <c r="R56" s="331"/>
    </row>
    <row r="57" spans="1:18" s="330" customFormat="1" ht="8.1" customHeight="1">
      <c r="A57" s="338"/>
      <c r="B57" s="348"/>
      <c r="C57" s="338"/>
      <c r="D57" s="347"/>
      <c r="E57" s="345"/>
      <c r="F57" s="345"/>
      <c r="G57" s="345"/>
      <c r="H57" s="345"/>
      <c r="I57" s="345"/>
      <c r="J57" s="345"/>
      <c r="K57" s="345"/>
      <c r="L57" s="345"/>
      <c r="M57" s="345"/>
      <c r="N57" s="345"/>
      <c r="O57" s="345"/>
      <c r="P57" s="338"/>
      <c r="R57" s="331"/>
    </row>
    <row r="58" spans="1:18" s="330" customFormat="1" ht="15" customHeight="1">
      <c r="B58" s="348" t="s">
        <v>10</v>
      </c>
      <c r="C58" s="338"/>
      <c r="D58" s="347">
        <v>2022</v>
      </c>
      <c r="E58" s="345">
        <v>1536.9490000000001</v>
      </c>
      <c r="F58" s="345"/>
      <c r="G58" s="345">
        <v>11693.764999999999</v>
      </c>
      <c r="H58" s="345">
        <v>9598.76</v>
      </c>
      <c r="I58" s="345">
        <v>1493.4490000000001</v>
      </c>
      <c r="J58" s="345">
        <f>SUM(G58:I58)</f>
        <v>22785.974000000002</v>
      </c>
      <c r="K58" s="345"/>
      <c r="L58" s="345">
        <f>SUM(E58,G58)</f>
        <v>13230.714</v>
      </c>
      <c r="M58" s="345">
        <f t="shared" ref="M58:N60" si="45">SUM(H58)</f>
        <v>9598.76</v>
      </c>
      <c r="N58" s="345">
        <f t="shared" si="45"/>
        <v>1493.4490000000001</v>
      </c>
      <c r="O58" s="345">
        <f t="shared" ref="O58:O60" si="46">SUM(L58:N58)</f>
        <v>24322.923000000003</v>
      </c>
      <c r="P58" s="338"/>
      <c r="R58" s="331"/>
    </row>
    <row r="59" spans="1:18" s="330" customFormat="1" ht="15" customHeight="1">
      <c r="B59" s="348"/>
      <c r="C59" s="338"/>
      <c r="D59" s="347">
        <v>2023</v>
      </c>
      <c r="E59" s="345">
        <v>1536.9490000000001</v>
      </c>
      <c r="F59" s="345"/>
      <c r="G59" s="345">
        <v>11616.797</v>
      </c>
      <c r="H59" s="345">
        <v>9601.7649999999994</v>
      </c>
      <c r="I59" s="345">
        <v>1457.0319999999999</v>
      </c>
      <c r="J59" s="345">
        <f t="shared" ref="J59:J60" si="47">SUM(G59:I59)</f>
        <v>22675.593999999997</v>
      </c>
      <c r="K59" s="345"/>
      <c r="L59" s="345">
        <f t="shared" ref="L59:L60" si="48">SUM(E59,G59)</f>
        <v>13153.746000000001</v>
      </c>
      <c r="M59" s="345">
        <f t="shared" si="45"/>
        <v>9601.7649999999994</v>
      </c>
      <c r="N59" s="345">
        <f t="shared" si="45"/>
        <v>1457.0319999999999</v>
      </c>
      <c r="O59" s="345">
        <f t="shared" si="46"/>
        <v>24212.542999999998</v>
      </c>
      <c r="P59" s="338"/>
      <c r="R59" s="331"/>
    </row>
    <row r="60" spans="1:18" s="330" customFormat="1" ht="15" customHeight="1">
      <c r="B60" s="348"/>
      <c r="C60" s="338"/>
      <c r="D60" s="347">
        <v>2024</v>
      </c>
      <c r="E60" s="345">
        <v>1536.9490000000001</v>
      </c>
      <c r="F60" s="345"/>
      <c r="G60" s="345">
        <v>12862.008</v>
      </c>
      <c r="H60" s="345">
        <v>10005.234</v>
      </c>
      <c r="I60" s="345">
        <v>1476.923</v>
      </c>
      <c r="J60" s="345">
        <f t="shared" si="47"/>
        <v>24344.164999999997</v>
      </c>
      <c r="K60" s="345"/>
      <c r="L60" s="345">
        <f t="shared" si="48"/>
        <v>14398.957</v>
      </c>
      <c r="M60" s="345">
        <f t="shared" si="45"/>
        <v>10005.234</v>
      </c>
      <c r="N60" s="345">
        <f t="shared" si="45"/>
        <v>1476.923</v>
      </c>
      <c r="O60" s="345">
        <f t="shared" si="46"/>
        <v>25881.113999999998</v>
      </c>
      <c r="P60" s="338"/>
      <c r="R60" s="331"/>
    </row>
    <row r="61" spans="1:18" s="330" customFormat="1" ht="8.1" customHeight="1">
      <c r="B61" s="348"/>
      <c r="C61" s="338"/>
      <c r="D61" s="347"/>
      <c r="E61" s="345"/>
      <c r="F61" s="345"/>
      <c r="G61" s="345"/>
      <c r="H61" s="345"/>
      <c r="I61" s="345"/>
      <c r="J61" s="345"/>
      <c r="K61" s="345"/>
      <c r="L61" s="345"/>
      <c r="M61" s="345"/>
      <c r="N61" s="345"/>
      <c r="O61" s="345"/>
      <c r="P61" s="338"/>
      <c r="R61" s="331"/>
    </row>
    <row r="62" spans="1:18" s="330" customFormat="1" ht="15" customHeight="1">
      <c r="B62" s="348" t="s">
        <v>11</v>
      </c>
      <c r="C62" s="338"/>
      <c r="D62" s="347">
        <v>2022</v>
      </c>
      <c r="E62" s="345">
        <v>1561.318</v>
      </c>
      <c r="F62" s="345"/>
      <c r="G62" s="345">
        <v>22047.469000000001</v>
      </c>
      <c r="H62" s="345">
        <v>4356.9979999999996</v>
      </c>
      <c r="I62" s="345">
        <v>5600.1689999999999</v>
      </c>
      <c r="J62" s="345">
        <f>SUM(G62:I62)</f>
        <v>32004.635999999999</v>
      </c>
      <c r="K62" s="345"/>
      <c r="L62" s="345">
        <f>SUM(E62,G62)</f>
        <v>23608.787</v>
      </c>
      <c r="M62" s="345">
        <f t="shared" ref="M62:N64" si="49">SUM(H62)</f>
        <v>4356.9979999999996</v>
      </c>
      <c r="N62" s="345">
        <f t="shared" si="49"/>
        <v>5600.1689999999999</v>
      </c>
      <c r="O62" s="345">
        <f t="shared" ref="O62:O64" si="50">SUM(L62:N62)</f>
        <v>33565.953999999998</v>
      </c>
      <c r="P62" s="338"/>
      <c r="R62" s="331"/>
    </row>
    <row r="63" spans="1:18" s="330" customFormat="1" ht="15" customHeight="1">
      <c r="B63" s="348"/>
      <c r="C63" s="338"/>
      <c r="D63" s="347">
        <v>2023</v>
      </c>
      <c r="E63" s="345">
        <v>1721.5519999999999</v>
      </c>
      <c r="F63" s="345"/>
      <c r="G63" s="345">
        <v>22511.016</v>
      </c>
      <c r="H63" s="345">
        <v>4535</v>
      </c>
      <c r="I63" s="345">
        <v>6329.8530000000001</v>
      </c>
      <c r="J63" s="345">
        <f t="shared" ref="J63:J64" si="51">SUM(G63:I63)</f>
        <v>33375.868999999999</v>
      </c>
      <c r="K63" s="345"/>
      <c r="L63" s="345">
        <f t="shared" ref="L63:L64" si="52">SUM(E63,G63)</f>
        <v>24232.567999999999</v>
      </c>
      <c r="M63" s="345">
        <f t="shared" si="49"/>
        <v>4535</v>
      </c>
      <c r="N63" s="345">
        <f t="shared" si="49"/>
        <v>6329.8530000000001</v>
      </c>
      <c r="O63" s="345">
        <f t="shared" si="50"/>
        <v>35097.421000000002</v>
      </c>
      <c r="P63" s="338"/>
      <c r="R63" s="331"/>
    </row>
    <row r="64" spans="1:18" s="330" customFormat="1" ht="15" customHeight="1">
      <c r="B64" s="348"/>
      <c r="C64" s="338"/>
      <c r="D64" s="347">
        <v>2024</v>
      </c>
      <c r="E64" s="345">
        <v>2055.902</v>
      </c>
      <c r="F64" s="345"/>
      <c r="G64" s="345">
        <v>23155.809000000001</v>
      </c>
      <c r="H64" s="345">
        <v>4640.0860000000002</v>
      </c>
      <c r="I64" s="345">
        <v>6048.2269999999999</v>
      </c>
      <c r="J64" s="345">
        <f t="shared" si="51"/>
        <v>33844.122000000003</v>
      </c>
      <c r="K64" s="345"/>
      <c r="L64" s="345">
        <f t="shared" si="52"/>
        <v>25211.711000000003</v>
      </c>
      <c r="M64" s="345">
        <f t="shared" si="49"/>
        <v>4640.0860000000002</v>
      </c>
      <c r="N64" s="345">
        <f t="shared" si="49"/>
        <v>6048.2269999999999</v>
      </c>
      <c r="O64" s="345">
        <f t="shared" si="50"/>
        <v>35900.024000000005</v>
      </c>
      <c r="P64" s="338"/>
      <c r="R64" s="331"/>
    </row>
    <row r="65" spans="2:18" s="330" customFormat="1" ht="7.5" customHeight="1">
      <c r="B65" s="348"/>
      <c r="C65" s="338"/>
      <c r="D65" s="347"/>
      <c r="E65" s="345"/>
      <c r="F65" s="345"/>
      <c r="G65" s="345"/>
      <c r="H65" s="345"/>
      <c r="I65" s="345"/>
      <c r="J65" s="345"/>
      <c r="K65" s="345"/>
      <c r="L65" s="345"/>
      <c r="M65" s="345"/>
      <c r="N65" s="345"/>
      <c r="O65" s="345"/>
      <c r="R65" s="331"/>
    </row>
    <row r="66" spans="2:18" s="330" customFormat="1" ht="15" customHeight="1">
      <c r="B66" s="348" t="s">
        <v>58</v>
      </c>
      <c r="C66" s="338"/>
      <c r="D66" s="347">
        <v>2022</v>
      </c>
      <c r="E66" s="345">
        <v>18.753</v>
      </c>
      <c r="F66" s="345"/>
      <c r="G66" s="345">
        <v>1877.14</v>
      </c>
      <c r="H66" s="345">
        <v>4.8129999999999997</v>
      </c>
      <c r="I66" s="345">
        <v>5.6000000000000001E-2</v>
      </c>
      <c r="J66" s="345">
        <f>SUM(G66:I66)</f>
        <v>1882.0090000000002</v>
      </c>
      <c r="K66" s="345"/>
      <c r="L66" s="345">
        <f>SUM(E66,G66)</f>
        <v>1895.893</v>
      </c>
      <c r="M66" s="345">
        <f t="shared" ref="M66:N68" si="53">SUM(H66)</f>
        <v>4.8129999999999997</v>
      </c>
      <c r="N66" s="345">
        <f t="shared" si="53"/>
        <v>5.6000000000000001E-2</v>
      </c>
      <c r="O66" s="345">
        <f t="shared" ref="O66:O68" si="54">SUM(L66:N66)</f>
        <v>1900.7620000000002</v>
      </c>
      <c r="P66" s="338"/>
      <c r="Q66" s="331"/>
      <c r="R66" s="331"/>
    </row>
    <row r="67" spans="2:18" s="330" customFormat="1" ht="15" customHeight="1">
      <c r="B67" s="348"/>
      <c r="C67" s="338"/>
      <c r="D67" s="347">
        <v>2023</v>
      </c>
      <c r="E67" s="345">
        <v>18.753</v>
      </c>
      <c r="F67" s="345"/>
      <c r="G67" s="345">
        <v>1881.335</v>
      </c>
      <c r="H67" s="345">
        <v>4.8129999999999997</v>
      </c>
      <c r="I67" s="345">
        <v>5.6000000000000001E-2</v>
      </c>
      <c r="J67" s="345">
        <f t="shared" ref="J67:J68" si="55">SUM(G67:I67)</f>
        <v>1886.2040000000002</v>
      </c>
      <c r="K67" s="345"/>
      <c r="L67" s="345">
        <f t="shared" ref="L67:L68" si="56">SUM(E67,G67)</f>
        <v>1900.088</v>
      </c>
      <c r="M67" s="345">
        <f t="shared" si="53"/>
        <v>4.8129999999999997</v>
      </c>
      <c r="N67" s="345">
        <f t="shared" si="53"/>
        <v>5.6000000000000001E-2</v>
      </c>
      <c r="O67" s="345">
        <f t="shared" si="54"/>
        <v>1904.9570000000001</v>
      </c>
      <c r="P67" s="338"/>
      <c r="R67" s="331"/>
    </row>
    <row r="68" spans="2:18" s="330" customFormat="1" ht="15" customHeight="1">
      <c r="B68" s="348"/>
      <c r="C68" s="338"/>
      <c r="D68" s="347">
        <v>2024</v>
      </c>
      <c r="E68" s="345">
        <v>18.853000000000002</v>
      </c>
      <c r="F68" s="345"/>
      <c r="G68" s="345">
        <v>1881.335</v>
      </c>
      <c r="H68" s="345">
        <v>4.8129999999999997</v>
      </c>
      <c r="I68" s="345">
        <v>5.6000000000000001E-2</v>
      </c>
      <c r="J68" s="345">
        <f t="shared" si="55"/>
        <v>1886.2040000000002</v>
      </c>
      <c r="K68" s="345"/>
      <c r="L68" s="345">
        <f t="shared" si="56"/>
        <v>1900.1880000000001</v>
      </c>
      <c r="M68" s="345">
        <f t="shared" si="53"/>
        <v>4.8129999999999997</v>
      </c>
      <c r="N68" s="345">
        <f t="shared" si="53"/>
        <v>5.6000000000000001E-2</v>
      </c>
      <c r="O68" s="345">
        <f t="shared" si="54"/>
        <v>1905.0570000000002</v>
      </c>
      <c r="P68" s="338"/>
      <c r="R68" s="331"/>
    </row>
    <row r="69" spans="2:18" s="330" customFormat="1" ht="8.1" customHeight="1">
      <c r="B69" s="348"/>
      <c r="C69" s="338"/>
      <c r="D69" s="347"/>
      <c r="E69" s="345"/>
      <c r="F69" s="345"/>
      <c r="G69" s="345"/>
      <c r="H69" s="345"/>
      <c r="I69" s="345"/>
      <c r="J69" s="345"/>
      <c r="K69" s="345"/>
      <c r="L69" s="345"/>
      <c r="M69" s="345"/>
      <c r="N69" s="345"/>
      <c r="O69" s="345"/>
      <c r="P69" s="338"/>
      <c r="R69" s="331"/>
    </row>
    <row r="70" spans="2:18" s="330" customFormat="1" ht="15" customHeight="1">
      <c r="B70" s="348" t="s">
        <v>59</v>
      </c>
      <c r="C70" s="338"/>
      <c r="D70" s="347">
        <v>2022</v>
      </c>
      <c r="E70" s="345">
        <v>5.9</v>
      </c>
      <c r="F70" s="345"/>
      <c r="G70" s="345">
        <v>5.9</v>
      </c>
      <c r="H70" s="345" t="s">
        <v>45</v>
      </c>
      <c r="I70" s="345" t="s">
        <v>45</v>
      </c>
      <c r="J70" s="345">
        <f>SUM(G70:I70)</f>
        <v>5.9</v>
      </c>
      <c r="K70" s="345"/>
      <c r="L70" s="345">
        <f>SUM(E70,G70)</f>
        <v>11.8</v>
      </c>
      <c r="M70" s="345" t="s">
        <v>45</v>
      </c>
      <c r="N70" s="345" t="s">
        <v>45</v>
      </c>
      <c r="O70" s="345">
        <f t="shared" ref="O70:O72" si="57">SUM(L70:N70)</f>
        <v>11.8</v>
      </c>
      <c r="P70" s="338"/>
      <c r="R70" s="331"/>
    </row>
    <row r="71" spans="2:18" s="330" customFormat="1" ht="15" customHeight="1">
      <c r="B71" s="348"/>
      <c r="C71" s="338"/>
      <c r="D71" s="347">
        <v>2023</v>
      </c>
      <c r="E71" s="345">
        <v>5.9</v>
      </c>
      <c r="F71" s="345"/>
      <c r="G71" s="345">
        <v>5.9</v>
      </c>
      <c r="H71" s="345" t="s">
        <v>45</v>
      </c>
      <c r="I71" s="345" t="s">
        <v>45</v>
      </c>
      <c r="J71" s="345">
        <f t="shared" ref="J71:J72" si="58">SUM(G71:I71)</f>
        <v>5.9</v>
      </c>
      <c r="K71" s="345"/>
      <c r="L71" s="345">
        <f t="shared" ref="L71:L72" si="59">SUM(E71,G71)</f>
        <v>11.8</v>
      </c>
      <c r="M71" s="345" t="s">
        <v>45</v>
      </c>
      <c r="N71" s="345" t="s">
        <v>45</v>
      </c>
      <c r="O71" s="345">
        <f t="shared" si="57"/>
        <v>11.8</v>
      </c>
      <c r="P71" s="338"/>
      <c r="R71" s="331"/>
    </row>
    <row r="72" spans="2:18" s="330" customFormat="1" ht="15" customHeight="1">
      <c r="B72" s="348"/>
      <c r="C72" s="338"/>
      <c r="D72" s="347">
        <v>2024</v>
      </c>
      <c r="E72" s="345">
        <v>5.9</v>
      </c>
      <c r="F72" s="345"/>
      <c r="G72" s="345">
        <v>5.9</v>
      </c>
      <c r="H72" s="345" t="s">
        <v>45</v>
      </c>
      <c r="I72" s="345" t="s">
        <v>45</v>
      </c>
      <c r="J72" s="345">
        <f t="shared" si="58"/>
        <v>5.9</v>
      </c>
      <c r="K72" s="345"/>
      <c r="L72" s="345">
        <f t="shared" si="59"/>
        <v>11.8</v>
      </c>
      <c r="M72" s="345" t="s">
        <v>45</v>
      </c>
      <c r="N72" s="345" t="s">
        <v>45</v>
      </c>
      <c r="O72" s="345">
        <f t="shared" si="57"/>
        <v>11.8</v>
      </c>
      <c r="P72" s="338"/>
      <c r="R72" s="331"/>
    </row>
    <row r="73" spans="2:18" s="330" customFormat="1" ht="8.1" customHeight="1">
      <c r="B73" s="348"/>
      <c r="C73" s="338"/>
      <c r="D73" s="347"/>
      <c r="E73" s="345"/>
      <c r="F73" s="345"/>
      <c r="G73" s="345"/>
      <c r="H73" s="345"/>
      <c r="I73" s="345"/>
      <c r="J73" s="345"/>
      <c r="K73" s="345"/>
      <c r="L73" s="345"/>
      <c r="M73" s="345"/>
      <c r="N73" s="345"/>
      <c r="O73" s="345"/>
      <c r="P73" s="338"/>
      <c r="R73" s="331"/>
    </row>
    <row r="74" spans="2:18" s="330" customFormat="1" ht="15" customHeight="1">
      <c r="B74" s="348" t="s">
        <v>56</v>
      </c>
      <c r="C74" s="338"/>
      <c r="D74" s="347">
        <v>2022</v>
      </c>
      <c r="E74" s="345">
        <v>142.06800000000004</v>
      </c>
      <c r="F74" s="345"/>
      <c r="G74" s="345">
        <v>274.71800000000002</v>
      </c>
      <c r="H74" s="345" t="s">
        <v>45</v>
      </c>
      <c r="I74" s="345" t="s">
        <v>45</v>
      </c>
      <c r="J74" s="345">
        <f>SUM(G74:I74)</f>
        <v>274.71800000000002</v>
      </c>
      <c r="K74" s="345"/>
      <c r="L74" s="345">
        <f>SUM(E74,G74)</f>
        <v>416.78600000000006</v>
      </c>
      <c r="M74" s="345" t="s">
        <v>45</v>
      </c>
      <c r="N74" s="345" t="s">
        <v>45</v>
      </c>
      <c r="O74" s="345">
        <f t="shared" ref="O74:O76" si="60">SUM(L74:N74)</f>
        <v>416.78600000000006</v>
      </c>
      <c r="P74" s="338"/>
      <c r="R74" s="331"/>
    </row>
    <row r="75" spans="2:18" s="330" customFormat="1" ht="15" customHeight="1">
      <c r="B75" s="348"/>
      <c r="C75" s="338"/>
      <c r="D75" s="347">
        <v>2023</v>
      </c>
      <c r="E75" s="345">
        <v>139.131</v>
      </c>
      <c r="F75" s="345"/>
      <c r="G75" s="345">
        <v>257.22300000000001</v>
      </c>
      <c r="H75" s="345" t="s">
        <v>45</v>
      </c>
      <c r="I75" s="345" t="s">
        <v>45</v>
      </c>
      <c r="J75" s="345">
        <f t="shared" ref="J75:J76" si="61">SUM(G75:I75)</f>
        <v>257.22300000000001</v>
      </c>
      <c r="K75" s="345"/>
      <c r="L75" s="345">
        <f t="shared" ref="L75:L76" si="62">SUM(E75,G75)</f>
        <v>396.35400000000004</v>
      </c>
      <c r="M75" s="345" t="s">
        <v>45</v>
      </c>
      <c r="N75" s="345" t="s">
        <v>45</v>
      </c>
      <c r="O75" s="345">
        <f t="shared" si="60"/>
        <v>396.35400000000004</v>
      </c>
      <c r="P75" s="338"/>
      <c r="R75" s="331"/>
    </row>
    <row r="76" spans="2:18" s="330" customFormat="1" ht="15" customHeight="1">
      <c r="B76" s="348"/>
      <c r="C76" s="338"/>
      <c r="D76" s="347">
        <v>2024</v>
      </c>
      <c r="E76" s="345">
        <v>139.131</v>
      </c>
      <c r="F76" s="345"/>
      <c r="G76" s="345">
        <v>275.36</v>
      </c>
      <c r="H76" s="345" t="s">
        <v>45</v>
      </c>
      <c r="I76" s="345" t="s">
        <v>45</v>
      </c>
      <c r="J76" s="345">
        <f t="shared" si="61"/>
        <v>275.36</v>
      </c>
      <c r="K76" s="345"/>
      <c r="L76" s="345">
        <f t="shared" si="62"/>
        <v>414.49099999999999</v>
      </c>
      <c r="M76" s="345" t="s">
        <v>45</v>
      </c>
      <c r="N76" s="345" t="s">
        <v>45</v>
      </c>
      <c r="O76" s="345">
        <f t="shared" si="60"/>
        <v>414.49099999999999</v>
      </c>
      <c r="P76" s="338"/>
      <c r="R76" s="331"/>
    </row>
    <row r="77" spans="2:18" s="330" customFormat="1" ht="8.1" customHeight="1">
      <c r="B77" s="338"/>
      <c r="C77" s="338"/>
      <c r="D77" s="349"/>
      <c r="E77" s="345"/>
      <c r="F77" s="345"/>
      <c r="G77" s="345"/>
      <c r="H77" s="345"/>
      <c r="I77" s="345"/>
      <c r="J77" s="345"/>
      <c r="K77" s="345"/>
      <c r="L77" s="345"/>
      <c r="M77" s="345"/>
      <c r="N77" s="345"/>
      <c r="O77" s="345"/>
      <c r="P77" s="350"/>
      <c r="R77" s="331"/>
    </row>
    <row r="78" spans="2:18" s="330" customFormat="1" ht="15" customHeight="1">
      <c r="B78" s="338" t="s">
        <v>403</v>
      </c>
      <c r="C78" s="338"/>
      <c r="D78" s="347">
        <v>2022</v>
      </c>
      <c r="E78" s="345">
        <v>2016.05</v>
      </c>
      <c r="F78" s="345"/>
      <c r="G78" s="345">
        <v>2016.05</v>
      </c>
      <c r="H78" s="345" t="s">
        <v>45</v>
      </c>
      <c r="I78" s="345" t="s">
        <v>45</v>
      </c>
      <c r="J78" s="345">
        <f>SUM(G78:I78)</f>
        <v>2016.05</v>
      </c>
      <c r="K78" s="345"/>
      <c r="L78" s="345">
        <f>SUM(E78,G78)</f>
        <v>4032.1</v>
      </c>
      <c r="M78" s="345" t="s">
        <v>45</v>
      </c>
      <c r="N78" s="345" t="s">
        <v>45</v>
      </c>
      <c r="O78" s="345">
        <f t="shared" ref="O78:O80" si="63">SUM(L78:N78)</f>
        <v>4032.1</v>
      </c>
      <c r="P78" s="338"/>
      <c r="R78" s="331"/>
    </row>
    <row r="79" spans="2:18" s="330" customFormat="1" ht="15" customHeight="1">
      <c r="B79" s="338"/>
      <c r="C79" s="338"/>
      <c r="D79" s="347">
        <v>2023</v>
      </c>
      <c r="E79" s="345">
        <v>2080.59</v>
      </c>
      <c r="F79" s="345"/>
      <c r="G79" s="345">
        <v>2080.59</v>
      </c>
      <c r="H79" s="345" t="s">
        <v>45</v>
      </c>
      <c r="I79" s="345" t="s">
        <v>45</v>
      </c>
      <c r="J79" s="345">
        <f t="shared" ref="J79:J80" si="64">SUM(G79:I79)</f>
        <v>2080.59</v>
      </c>
      <c r="K79" s="345"/>
      <c r="L79" s="345">
        <f t="shared" ref="L79:L80" si="65">SUM(E79,G79)</f>
        <v>4161.18</v>
      </c>
      <c r="M79" s="345" t="s">
        <v>45</v>
      </c>
      <c r="N79" s="345" t="s">
        <v>45</v>
      </c>
      <c r="O79" s="345">
        <f t="shared" si="63"/>
        <v>4161.18</v>
      </c>
      <c r="P79" s="338"/>
      <c r="R79" s="331"/>
    </row>
    <row r="80" spans="2:18" s="330" customFormat="1" ht="15" customHeight="1">
      <c r="B80" s="338"/>
      <c r="C80" s="338"/>
      <c r="D80" s="347">
        <v>2024</v>
      </c>
      <c r="E80" s="345">
        <v>2128.0700000000002</v>
      </c>
      <c r="F80" s="345"/>
      <c r="G80" s="345">
        <v>2128.0700000000002</v>
      </c>
      <c r="H80" s="345" t="s">
        <v>45</v>
      </c>
      <c r="I80" s="345" t="s">
        <v>45</v>
      </c>
      <c r="J80" s="345">
        <f t="shared" si="64"/>
        <v>2128.0700000000002</v>
      </c>
      <c r="K80" s="345"/>
      <c r="L80" s="345">
        <f t="shared" si="65"/>
        <v>4256.1400000000003</v>
      </c>
      <c r="M80" s="345" t="s">
        <v>45</v>
      </c>
      <c r="N80" s="345" t="s">
        <v>45</v>
      </c>
      <c r="O80" s="345">
        <f t="shared" si="63"/>
        <v>4256.1400000000003</v>
      </c>
      <c r="P80" s="338"/>
      <c r="R80" s="331"/>
    </row>
    <row r="81" spans="1:18" s="330" customFormat="1" ht="8.1" customHeight="1">
      <c r="B81" s="338"/>
      <c r="C81" s="338"/>
      <c r="D81" s="349"/>
      <c r="E81" s="345"/>
      <c r="F81" s="345"/>
      <c r="G81" s="345"/>
      <c r="H81" s="345"/>
      <c r="I81" s="345"/>
      <c r="J81" s="345"/>
      <c r="K81" s="345"/>
      <c r="L81" s="345"/>
      <c r="M81" s="345"/>
      <c r="N81" s="345"/>
      <c r="O81" s="345"/>
      <c r="P81" s="350"/>
      <c r="R81" s="331"/>
    </row>
    <row r="82" spans="1:18" s="330" customFormat="1" ht="15" customHeight="1">
      <c r="B82" s="338" t="s">
        <v>341</v>
      </c>
      <c r="C82" s="338"/>
      <c r="D82" s="347">
        <v>2022</v>
      </c>
      <c r="E82" s="345">
        <v>10133.790000000001</v>
      </c>
      <c r="F82" s="345"/>
      <c r="G82" s="345">
        <v>10133.790000000001</v>
      </c>
      <c r="H82" s="345" t="s">
        <v>45</v>
      </c>
      <c r="I82" s="345" t="s">
        <v>45</v>
      </c>
      <c r="J82" s="345">
        <f>SUM(G82:I82)</f>
        <v>10133.790000000001</v>
      </c>
      <c r="K82" s="345"/>
      <c r="L82" s="345">
        <f>SUM(E82,G82)</f>
        <v>20267.580000000002</v>
      </c>
      <c r="M82" s="345" t="s">
        <v>45</v>
      </c>
      <c r="N82" s="345" t="s">
        <v>45</v>
      </c>
      <c r="O82" s="345">
        <f t="shared" ref="O82:O84" si="66">SUM(L82:N82)</f>
        <v>20267.580000000002</v>
      </c>
      <c r="P82" s="338"/>
      <c r="R82" s="331"/>
    </row>
    <row r="83" spans="1:18" s="330" customFormat="1" ht="15" customHeight="1">
      <c r="B83" s="338"/>
      <c r="C83" s="338"/>
      <c r="D83" s="347">
        <v>2023</v>
      </c>
      <c r="E83" s="345">
        <v>42131.13</v>
      </c>
      <c r="F83" s="345"/>
      <c r="G83" s="345">
        <v>42131.13</v>
      </c>
      <c r="H83" s="345" t="s">
        <v>45</v>
      </c>
      <c r="I83" s="345" t="s">
        <v>45</v>
      </c>
      <c r="J83" s="345">
        <f t="shared" ref="J83:J84" si="67">SUM(G83:I83)</f>
        <v>42131.13</v>
      </c>
      <c r="K83" s="345"/>
      <c r="L83" s="345">
        <f t="shared" ref="L83:L84" si="68">SUM(E83,G83)</f>
        <v>84262.26</v>
      </c>
      <c r="M83" s="345" t="s">
        <v>45</v>
      </c>
      <c r="N83" s="345" t="s">
        <v>45</v>
      </c>
      <c r="O83" s="345">
        <f t="shared" si="66"/>
        <v>84262.26</v>
      </c>
      <c r="P83" s="338"/>
      <c r="R83" s="331"/>
    </row>
    <row r="84" spans="1:18" s="330" customFormat="1" ht="15" customHeight="1">
      <c r="B84" s="338"/>
      <c r="C84" s="338"/>
      <c r="D84" s="347">
        <v>2024</v>
      </c>
      <c r="E84" s="345">
        <v>51790.75</v>
      </c>
      <c r="F84" s="345"/>
      <c r="G84" s="345">
        <v>51790.75</v>
      </c>
      <c r="H84" s="345" t="s">
        <v>45</v>
      </c>
      <c r="I84" s="345" t="s">
        <v>45</v>
      </c>
      <c r="J84" s="345">
        <f t="shared" si="67"/>
        <v>51790.75</v>
      </c>
      <c r="K84" s="345"/>
      <c r="L84" s="345">
        <f t="shared" si="68"/>
        <v>103581.5</v>
      </c>
      <c r="M84" s="345" t="s">
        <v>45</v>
      </c>
      <c r="N84" s="345" t="s">
        <v>45</v>
      </c>
      <c r="O84" s="345">
        <f t="shared" si="66"/>
        <v>103581.5</v>
      </c>
      <c r="P84" s="338"/>
      <c r="Q84" s="351"/>
      <c r="R84" s="331"/>
    </row>
    <row r="85" spans="1:18" s="330" customFormat="1" ht="8.1" customHeight="1" thickBot="1">
      <c r="A85" s="352"/>
      <c r="B85" s="352"/>
      <c r="C85" s="352"/>
      <c r="D85" s="353"/>
      <c r="E85" s="354"/>
      <c r="F85" s="354"/>
      <c r="G85" s="354"/>
      <c r="H85" s="354"/>
      <c r="I85" s="354"/>
      <c r="J85" s="354"/>
      <c r="K85" s="354"/>
      <c r="L85" s="354"/>
      <c r="M85" s="354"/>
      <c r="N85" s="354"/>
      <c r="O85" s="354"/>
      <c r="P85" s="352"/>
      <c r="R85" s="331"/>
    </row>
    <row r="86" spans="1:18" s="358" customFormat="1" ht="18" customHeight="1">
      <c r="A86" s="355"/>
      <c r="B86" s="355"/>
      <c r="C86" s="355"/>
      <c r="D86" s="356"/>
      <c r="E86" s="357"/>
      <c r="F86" s="357"/>
      <c r="G86" s="357"/>
      <c r="H86" s="357"/>
      <c r="I86" s="357"/>
      <c r="J86" s="357"/>
      <c r="K86" s="357"/>
      <c r="M86" s="359"/>
      <c r="N86" s="359"/>
      <c r="O86" s="359"/>
      <c r="P86" s="360" t="s">
        <v>404</v>
      </c>
      <c r="Q86" s="355"/>
      <c r="R86" s="361"/>
    </row>
    <row r="87" spans="1:18" s="358" customFormat="1" ht="18" customHeight="1">
      <c r="A87" s="355"/>
      <c r="B87" s="355"/>
      <c r="C87" s="355"/>
      <c r="D87" s="356"/>
      <c r="E87" s="362"/>
      <c r="F87" s="357"/>
      <c r="G87" s="357"/>
      <c r="H87" s="357"/>
      <c r="I87" s="357"/>
      <c r="J87" s="357"/>
      <c r="K87" s="357"/>
      <c r="M87" s="363"/>
      <c r="N87" s="363"/>
      <c r="O87" s="363"/>
      <c r="P87" s="364" t="s">
        <v>405</v>
      </c>
      <c r="Q87" s="355"/>
      <c r="R87" s="361"/>
    </row>
    <row r="88" spans="1:18" s="358" customFormat="1" ht="14.25">
      <c r="A88" s="365"/>
      <c r="B88" s="366" t="s">
        <v>406</v>
      </c>
      <c r="C88" s="366"/>
      <c r="D88" s="365"/>
      <c r="E88" s="362"/>
      <c r="F88" s="365"/>
      <c r="G88" s="365"/>
      <c r="H88" s="365"/>
      <c r="I88" s="365"/>
      <c r="J88" s="365"/>
      <c r="K88" s="365"/>
      <c r="L88" s="365"/>
      <c r="M88" s="365"/>
      <c r="N88" s="365"/>
      <c r="O88" s="365"/>
      <c r="P88" s="365"/>
      <c r="Q88" s="365"/>
      <c r="R88" s="361"/>
    </row>
    <row r="89" spans="1:18" s="372" customFormat="1" ht="15" customHeight="1">
      <c r="A89" s="367"/>
      <c r="B89" s="368" t="s">
        <v>407</v>
      </c>
      <c r="C89" s="369"/>
      <c r="D89" s="370"/>
      <c r="E89" s="367"/>
      <c r="F89" s="367"/>
      <c r="G89" s="367"/>
      <c r="H89" s="367"/>
      <c r="I89" s="367"/>
      <c r="J89" s="367"/>
      <c r="K89" s="367"/>
      <c r="L89" s="367"/>
      <c r="M89" s="367"/>
      <c r="N89" s="367"/>
      <c r="O89" s="367"/>
      <c r="P89" s="367"/>
      <c r="Q89" s="367"/>
      <c r="R89" s="371"/>
    </row>
    <row r="90" spans="1:18" s="372" customFormat="1" ht="15" customHeight="1">
      <c r="A90" s="363"/>
      <c r="B90" s="363" t="s">
        <v>408</v>
      </c>
      <c r="C90" s="373"/>
      <c r="D90" s="373"/>
      <c r="E90" s="363"/>
      <c r="F90" s="363"/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63"/>
      <c r="R90" s="371"/>
    </row>
    <row r="91" spans="1:18" s="372" customFormat="1" ht="15" customHeight="1">
      <c r="A91" s="367"/>
      <c r="B91" s="368" t="s">
        <v>409</v>
      </c>
      <c r="C91" s="369"/>
      <c r="D91" s="370"/>
      <c r="E91" s="367"/>
      <c r="F91" s="367"/>
      <c r="G91" s="367"/>
      <c r="H91" s="367"/>
      <c r="I91" s="367"/>
      <c r="J91" s="367"/>
      <c r="K91" s="367"/>
      <c r="L91" s="367"/>
      <c r="M91" s="367"/>
      <c r="N91" s="367"/>
      <c r="O91" s="367"/>
      <c r="P91" s="367"/>
      <c r="Q91" s="367"/>
      <c r="R91" s="371"/>
    </row>
    <row r="92" spans="1:18" s="372" customFormat="1" ht="15" customHeight="1">
      <c r="A92" s="367"/>
      <c r="B92" s="363" t="s">
        <v>410</v>
      </c>
      <c r="C92" s="373"/>
      <c r="D92" s="370"/>
      <c r="E92" s="367"/>
      <c r="F92" s="367"/>
      <c r="G92" s="367"/>
      <c r="H92" s="367"/>
      <c r="I92" s="367"/>
      <c r="J92" s="367"/>
      <c r="K92" s="367"/>
      <c r="L92" s="367"/>
      <c r="M92" s="367"/>
      <c r="N92" s="367"/>
      <c r="O92" s="367"/>
      <c r="P92" s="367"/>
      <c r="Q92" s="367"/>
      <c r="R92" s="371"/>
    </row>
    <row r="93" spans="1:18" s="372" customFormat="1" ht="15" customHeight="1">
      <c r="A93" s="367"/>
      <c r="B93" s="368" t="s">
        <v>330</v>
      </c>
      <c r="C93" s="369"/>
      <c r="D93" s="370"/>
      <c r="E93" s="367"/>
      <c r="F93" s="367"/>
      <c r="G93" s="367"/>
      <c r="H93" s="367"/>
      <c r="I93" s="367"/>
      <c r="J93" s="367"/>
      <c r="K93" s="367"/>
      <c r="L93" s="367"/>
      <c r="M93" s="367"/>
      <c r="N93" s="367"/>
      <c r="O93" s="367"/>
      <c r="P93" s="367"/>
      <c r="Q93" s="367"/>
      <c r="R93" s="371"/>
    </row>
    <row r="94" spans="1:18" s="372" customFormat="1" ht="15" customHeight="1">
      <c r="A94" s="367"/>
      <c r="B94" s="363" t="s">
        <v>331</v>
      </c>
      <c r="C94" s="373"/>
      <c r="D94" s="370"/>
      <c r="E94" s="367"/>
      <c r="F94" s="367"/>
      <c r="G94" s="367"/>
      <c r="H94" s="367"/>
      <c r="I94" s="367"/>
      <c r="J94" s="367"/>
      <c r="K94" s="367"/>
      <c r="L94" s="367"/>
      <c r="M94" s="367"/>
      <c r="N94" s="367"/>
      <c r="O94" s="367"/>
      <c r="P94" s="367"/>
      <c r="Q94" s="367"/>
      <c r="R94" s="371"/>
    </row>
    <row r="95" spans="1:18" s="372" customFormat="1" ht="15" customHeight="1">
      <c r="A95" s="367"/>
      <c r="B95" s="368" t="s">
        <v>332</v>
      </c>
      <c r="C95" s="369"/>
      <c r="D95" s="370"/>
      <c r="E95" s="367"/>
      <c r="F95" s="367"/>
      <c r="G95" s="367"/>
      <c r="H95" s="367"/>
      <c r="I95" s="367"/>
      <c r="J95" s="367"/>
      <c r="K95" s="367"/>
      <c r="L95" s="367"/>
      <c r="M95" s="367"/>
      <c r="N95" s="367"/>
      <c r="O95" s="367"/>
      <c r="P95" s="367"/>
      <c r="Q95" s="367"/>
      <c r="R95" s="371"/>
    </row>
    <row r="96" spans="1:18" s="372" customFormat="1" ht="15" customHeight="1">
      <c r="A96" s="367"/>
      <c r="B96" s="363" t="s">
        <v>333</v>
      </c>
      <c r="C96" s="373"/>
      <c r="D96" s="370"/>
      <c r="E96" s="367"/>
      <c r="F96" s="367"/>
      <c r="G96" s="367"/>
      <c r="H96" s="367"/>
      <c r="I96" s="367"/>
      <c r="J96" s="367"/>
      <c r="K96" s="367"/>
      <c r="L96" s="367"/>
      <c r="M96" s="367"/>
      <c r="N96" s="367"/>
      <c r="O96" s="367"/>
      <c r="P96" s="367"/>
      <c r="Q96" s="367"/>
      <c r="R96" s="371"/>
    </row>
    <row r="97" spans="1:20" ht="16.5" customHeight="1">
      <c r="A97" s="374"/>
      <c r="B97" s="375"/>
      <c r="C97" s="375"/>
      <c r="D97" s="375"/>
      <c r="E97" s="376"/>
      <c r="F97" s="376"/>
      <c r="G97" s="374"/>
      <c r="H97" s="374"/>
      <c r="I97" s="374"/>
      <c r="J97" s="374"/>
      <c r="K97" s="376"/>
      <c r="L97" s="374"/>
      <c r="M97" s="374"/>
      <c r="N97" s="374"/>
      <c r="O97" s="374"/>
      <c r="P97" s="374"/>
      <c r="Q97" s="374"/>
    </row>
    <row r="98" spans="1:20" s="313" customFormat="1" ht="16.5" customHeight="1">
      <c r="A98" s="374"/>
      <c r="B98" s="374"/>
      <c r="C98" s="374"/>
      <c r="D98" s="377"/>
      <c r="E98" s="376"/>
      <c r="F98" s="376"/>
      <c r="G98" s="374"/>
      <c r="H98" s="374"/>
      <c r="I98" s="374"/>
      <c r="J98" s="374"/>
      <c r="K98" s="376"/>
      <c r="L98" s="374"/>
      <c r="M98" s="374"/>
      <c r="N98" s="374"/>
      <c r="O98" s="374"/>
      <c r="P98" s="374"/>
      <c r="Q98" s="374"/>
      <c r="S98" s="312"/>
      <c r="T98" s="312"/>
    </row>
    <row r="99" spans="1:20" s="313" customFormat="1">
      <c r="A99" s="312"/>
      <c r="B99" s="312"/>
      <c r="C99" s="312"/>
      <c r="D99" s="312"/>
      <c r="E99" s="312"/>
      <c r="F99" s="312"/>
      <c r="G99" s="312"/>
      <c r="H99" s="312"/>
      <c r="I99" s="312"/>
      <c r="J99" s="312"/>
      <c r="K99" s="312"/>
      <c r="L99" s="312"/>
      <c r="M99" s="312"/>
      <c r="N99" s="312"/>
      <c r="O99" s="312"/>
      <c r="P99" s="320"/>
      <c r="Q99" s="312"/>
      <c r="S99" s="312"/>
      <c r="T99" s="312"/>
    </row>
  </sheetData>
  <mergeCells count="5">
    <mergeCell ref="B7:B8"/>
    <mergeCell ref="D7:D8"/>
    <mergeCell ref="G7:J7"/>
    <mergeCell ref="L7:N7"/>
    <mergeCell ref="O7:O8"/>
  </mergeCells>
  <printOptions horizontalCentered="1"/>
  <pageMargins left="0.55118110236220474" right="0.55118110236220474" top="0.39370078740157483" bottom="0.39370078740157483" header="0.39370078740157483" footer="0.39370078740157483"/>
  <pageSetup paperSize="9" scale="56" orientation="portrait" r:id="rId1"/>
  <headerFooter scaleWithDoc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9EAC7-087F-44CF-8AE5-F86E8892202A}">
  <sheetPr codeName="Sheet8">
    <tabColor rgb="FF92D050"/>
    <pageSetUpPr fitToPage="1"/>
  </sheetPr>
  <dimension ref="A1:S102"/>
  <sheetViews>
    <sheetView showGridLines="0" view="pageBreakPreview" zoomScale="90" zoomScaleNormal="100" zoomScaleSheetLayoutView="90" workbookViewId="0">
      <pane xSplit="4" ySplit="12" topLeftCell="E13" activePane="bottomRight" state="frozen"/>
      <selection activeCell="R18" sqref="R18:R19"/>
      <selection pane="topRight" activeCell="R18" sqref="R18:R19"/>
      <selection pane="bottomLeft" activeCell="R18" sqref="R18:R19"/>
      <selection pane="bottomRight" activeCell="A3" sqref="A3:XFD3"/>
    </sheetView>
  </sheetViews>
  <sheetFormatPr defaultColWidth="9.140625" defaultRowHeight="15"/>
  <cols>
    <col min="1" max="1" width="1.28515625" style="378" customWidth="1"/>
    <col min="2" max="2" width="15" style="378" customWidth="1"/>
    <col min="3" max="3" width="8.5703125" style="378" customWidth="1"/>
    <col min="4" max="4" width="10.140625" style="378" customWidth="1"/>
    <col min="5" max="5" width="16.5703125" style="378" customWidth="1"/>
    <col min="6" max="10" width="17.5703125" style="378" customWidth="1"/>
    <col min="11" max="11" width="1.28515625" style="378" customWidth="1"/>
    <col min="12" max="13" width="9.140625" style="378"/>
    <col min="14" max="14" width="15.85546875" style="378" customWidth="1"/>
    <col min="15" max="15" width="16.28515625" style="378" customWidth="1"/>
    <col min="16" max="16" width="16.85546875" style="378" customWidth="1"/>
    <col min="17" max="16384" width="9.140625" style="378"/>
  </cols>
  <sheetData>
    <row r="1" spans="1:19" ht="15" customHeight="1">
      <c r="K1" s="61" t="s">
        <v>16</v>
      </c>
    </row>
    <row r="2" spans="1:19" ht="15" customHeight="1">
      <c r="K2" s="62" t="s">
        <v>17</v>
      </c>
    </row>
    <row r="3" spans="1:19" ht="9" customHeight="1"/>
    <row r="4" spans="1:19" ht="16.5">
      <c r="A4" s="233"/>
      <c r="B4" s="234" t="s">
        <v>225</v>
      </c>
      <c r="C4" s="235" t="s">
        <v>412</v>
      </c>
      <c r="D4" s="235"/>
      <c r="E4" s="233"/>
      <c r="F4" s="233"/>
      <c r="G4" s="233"/>
      <c r="H4" s="233"/>
      <c r="I4" s="233"/>
      <c r="J4" s="233"/>
      <c r="K4" s="233"/>
    </row>
    <row r="5" spans="1:19" ht="16.5">
      <c r="A5" s="233"/>
      <c r="B5" s="237" t="s">
        <v>226</v>
      </c>
      <c r="C5" s="238" t="s">
        <v>413</v>
      </c>
      <c r="D5" s="238"/>
      <c r="E5" s="233"/>
      <c r="F5" s="379"/>
      <c r="G5" s="379"/>
      <c r="H5" s="379"/>
      <c r="I5" s="379"/>
      <c r="J5" s="379"/>
      <c r="K5" s="379"/>
    </row>
    <row r="6" spans="1:19" ht="17.25" thickBot="1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</row>
    <row r="7" spans="1:19" ht="8.1" customHeight="1" thickTop="1">
      <c r="A7" s="241"/>
      <c r="B7" s="380" t="s">
        <v>18</v>
      </c>
      <c r="C7" s="380"/>
      <c r="D7" s="380"/>
      <c r="E7" s="380"/>
      <c r="F7" s="241"/>
      <c r="G7" s="380" t="s">
        <v>18</v>
      </c>
      <c r="H7" s="241"/>
      <c r="I7" s="241"/>
      <c r="J7" s="380" t="s">
        <v>18</v>
      </c>
      <c r="K7" s="380"/>
    </row>
    <row r="8" spans="1:19">
      <c r="A8" s="244"/>
      <c r="B8" s="381" t="s">
        <v>0</v>
      </c>
      <c r="C8" s="381"/>
      <c r="D8" s="246" t="s">
        <v>344</v>
      </c>
      <c r="E8" s="247" t="s">
        <v>14</v>
      </c>
      <c r="F8" s="247" t="s">
        <v>34</v>
      </c>
      <c r="G8" s="247" t="s">
        <v>35</v>
      </c>
      <c r="H8" s="247" t="s">
        <v>33</v>
      </c>
      <c r="I8" s="247" t="s">
        <v>33</v>
      </c>
      <c r="J8" s="247" t="s">
        <v>41</v>
      </c>
      <c r="K8" s="247"/>
    </row>
    <row r="9" spans="1:19" ht="15.75">
      <c r="A9" s="244"/>
      <c r="B9" s="253" t="s">
        <v>1</v>
      </c>
      <c r="C9" s="253"/>
      <c r="D9" s="250" t="s">
        <v>347</v>
      </c>
      <c r="E9" s="382" t="s">
        <v>15</v>
      </c>
      <c r="F9" s="382" t="s">
        <v>65</v>
      </c>
      <c r="G9" s="382" t="s">
        <v>66</v>
      </c>
      <c r="H9" s="247" t="s">
        <v>70</v>
      </c>
      <c r="I9" s="247" t="s">
        <v>71</v>
      </c>
      <c r="J9" s="247" t="s">
        <v>414</v>
      </c>
      <c r="K9" s="383"/>
    </row>
    <row r="10" spans="1:19">
      <c r="A10" s="244"/>
      <c r="B10" s="384" t="s">
        <v>18</v>
      </c>
      <c r="C10" s="384"/>
      <c r="D10" s="384"/>
      <c r="E10" s="384"/>
      <c r="F10" s="251"/>
      <c r="G10" s="247"/>
      <c r="H10" s="251" t="s">
        <v>57</v>
      </c>
      <c r="I10" s="251" t="s">
        <v>72</v>
      </c>
      <c r="J10" s="251" t="s">
        <v>32</v>
      </c>
      <c r="K10" s="251"/>
    </row>
    <row r="11" spans="1:19">
      <c r="A11" s="244"/>
      <c r="B11" s="244"/>
      <c r="C11" s="244"/>
      <c r="D11" s="244"/>
      <c r="E11" s="244"/>
      <c r="F11" s="251"/>
      <c r="G11" s="382"/>
      <c r="H11" s="251" t="s">
        <v>73</v>
      </c>
      <c r="I11" s="251" t="s">
        <v>67</v>
      </c>
      <c r="J11" s="251" t="s">
        <v>67</v>
      </c>
      <c r="K11" s="251"/>
    </row>
    <row r="12" spans="1:19" ht="8.1" customHeight="1">
      <c r="A12" s="385"/>
      <c r="B12" s="385"/>
      <c r="C12" s="385"/>
      <c r="D12" s="385"/>
      <c r="E12" s="385"/>
      <c r="F12" s="385"/>
      <c r="G12" s="385"/>
      <c r="H12" s="385"/>
      <c r="I12" s="385"/>
      <c r="J12" s="385"/>
      <c r="K12" s="255"/>
    </row>
    <row r="13" spans="1:19" ht="6.75" customHeight="1">
      <c r="A13" s="244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32"/>
    </row>
    <row r="14" spans="1:19" ht="14.25" customHeight="1">
      <c r="A14" s="244"/>
      <c r="B14" s="381" t="s">
        <v>14</v>
      </c>
      <c r="C14" s="381"/>
      <c r="D14" s="386">
        <v>2022</v>
      </c>
      <c r="E14" s="387">
        <f t="shared" ref="E14:J16" si="0">E18+E86</f>
        <v>35092777</v>
      </c>
      <c r="F14" s="387">
        <f t="shared" si="0"/>
        <v>16225495</v>
      </c>
      <c r="G14" s="387">
        <f t="shared" si="0"/>
        <v>16577471</v>
      </c>
      <c r="H14" s="387">
        <f t="shared" si="0"/>
        <v>174790</v>
      </c>
      <c r="I14" s="387">
        <f t="shared" si="0"/>
        <v>1397322</v>
      </c>
      <c r="J14" s="387">
        <f t="shared" si="0"/>
        <v>717699</v>
      </c>
      <c r="K14" s="244"/>
      <c r="L14" s="232"/>
    </row>
    <row r="15" spans="1:19" ht="14.25" customHeight="1">
      <c r="A15" s="244"/>
      <c r="B15" s="388" t="s">
        <v>15</v>
      </c>
      <c r="C15" s="388"/>
      <c r="D15" s="386">
        <v>2023</v>
      </c>
      <c r="E15" s="387">
        <f t="shared" si="0"/>
        <v>36412337</v>
      </c>
      <c r="F15" s="387">
        <f t="shared" si="0"/>
        <v>16839170</v>
      </c>
      <c r="G15" s="387">
        <f t="shared" si="0"/>
        <v>17306098</v>
      </c>
      <c r="H15" s="387">
        <f t="shared" si="0"/>
        <v>174310</v>
      </c>
      <c r="I15" s="387">
        <f t="shared" si="0"/>
        <v>1425744</v>
      </c>
      <c r="J15" s="387">
        <f t="shared" si="0"/>
        <v>667015</v>
      </c>
      <c r="K15" s="244"/>
      <c r="L15" s="232"/>
      <c r="M15" s="378">
        <f>F16/1000</f>
        <v>18864.365000000002</v>
      </c>
      <c r="N15" s="378">
        <f>G16/1000</f>
        <v>19297.103999999999</v>
      </c>
      <c r="O15" s="378">
        <f t="shared" ref="O15:P15" si="1">H16/1000</f>
        <v>153.61000000000001</v>
      </c>
      <c r="P15" s="378">
        <f t="shared" si="1"/>
        <v>1598.4590000000001</v>
      </c>
    </row>
    <row r="16" spans="1:19" ht="16.5">
      <c r="A16" s="244"/>
      <c r="B16" s="388"/>
      <c r="C16" s="388"/>
      <c r="D16" s="386">
        <v>2024</v>
      </c>
      <c r="E16" s="387">
        <f t="shared" si="0"/>
        <v>40660900</v>
      </c>
      <c r="F16" s="387">
        <f t="shared" si="0"/>
        <v>18864365</v>
      </c>
      <c r="G16" s="387">
        <f t="shared" si="0"/>
        <v>19297104</v>
      </c>
      <c r="H16" s="387">
        <f t="shared" si="0"/>
        <v>153610</v>
      </c>
      <c r="I16" s="387">
        <f t="shared" si="0"/>
        <v>1598459</v>
      </c>
      <c r="J16" s="387">
        <f t="shared" si="0"/>
        <v>747362</v>
      </c>
      <c r="K16" s="389"/>
      <c r="L16" s="232"/>
      <c r="M16" s="390"/>
      <c r="N16" s="390"/>
      <c r="O16" s="390"/>
      <c r="P16" s="390"/>
      <c r="Q16" s="390"/>
      <c r="R16" s="391"/>
      <c r="S16" s="391"/>
    </row>
    <row r="17" spans="1:19" ht="6.75" customHeight="1">
      <c r="A17" s="244"/>
      <c r="B17" s="388"/>
      <c r="C17" s="388"/>
      <c r="D17" s="392"/>
      <c r="E17" s="393"/>
      <c r="F17" s="393"/>
      <c r="G17" s="393"/>
      <c r="H17" s="393"/>
      <c r="I17" s="393"/>
      <c r="J17" s="393"/>
      <c r="K17" s="265"/>
      <c r="L17" s="232"/>
    </row>
    <row r="18" spans="1:19" ht="14.25" customHeight="1">
      <c r="A18" s="244"/>
      <c r="B18" s="381" t="s">
        <v>2</v>
      </c>
      <c r="C18" s="381"/>
      <c r="D18" s="392">
        <v>2022</v>
      </c>
      <c r="E18" s="393">
        <f t="shared" ref="E18:J20" si="2">SUM(E22,E26,E30,E34,E38,E42,E46,E50,E54,E58,E62,E66,E70,E74,E78,E82)</f>
        <v>28733506</v>
      </c>
      <c r="F18" s="393">
        <f t="shared" si="2"/>
        <v>13941957</v>
      </c>
      <c r="G18" s="393">
        <f t="shared" si="2"/>
        <v>12584566</v>
      </c>
      <c r="H18" s="393">
        <f t="shared" si="2"/>
        <v>172021</v>
      </c>
      <c r="I18" s="393">
        <f t="shared" si="2"/>
        <v>1380879</v>
      </c>
      <c r="J18" s="393">
        <f t="shared" si="2"/>
        <v>654083</v>
      </c>
      <c r="K18" s="265"/>
      <c r="L18" s="232"/>
    </row>
    <row r="19" spans="1:19" ht="14.25" customHeight="1">
      <c r="A19" s="244"/>
      <c r="B19" s="381"/>
      <c r="C19" s="394"/>
      <c r="D19" s="392">
        <v>2023</v>
      </c>
      <c r="E19" s="393">
        <f t="shared" si="2"/>
        <v>28822584</v>
      </c>
      <c r="F19" s="393">
        <f t="shared" si="2"/>
        <v>14037072</v>
      </c>
      <c r="G19" s="393">
        <f t="shared" si="2"/>
        <v>12551861</v>
      </c>
      <c r="H19" s="393">
        <f t="shared" si="2"/>
        <v>170565</v>
      </c>
      <c r="I19" s="393">
        <f t="shared" si="2"/>
        <v>1403526</v>
      </c>
      <c r="J19" s="393">
        <f t="shared" si="2"/>
        <v>659560</v>
      </c>
      <c r="K19" s="265"/>
      <c r="L19" s="232"/>
    </row>
    <row r="20" spans="1:19" ht="14.25" customHeight="1">
      <c r="A20" s="244"/>
      <c r="B20" s="381"/>
      <c r="C20" s="394"/>
      <c r="D20" s="392">
        <v>2024</v>
      </c>
      <c r="E20" s="393">
        <f t="shared" si="2"/>
        <v>31805963</v>
      </c>
      <c r="F20" s="393">
        <f t="shared" si="2"/>
        <v>15533008</v>
      </c>
      <c r="G20" s="393">
        <f t="shared" si="2"/>
        <v>13814156</v>
      </c>
      <c r="H20" s="393">
        <f t="shared" si="2"/>
        <v>149239</v>
      </c>
      <c r="I20" s="393">
        <f t="shared" si="2"/>
        <v>1570253</v>
      </c>
      <c r="J20" s="393">
        <f t="shared" si="2"/>
        <v>739307</v>
      </c>
      <c r="K20" s="265"/>
      <c r="L20" s="232"/>
    </row>
    <row r="21" spans="1:19" ht="6.75" customHeight="1">
      <c r="A21" s="244"/>
      <c r="B21" s="381"/>
      <c r="C21" s="394"/>
      <c r="D21" s="392"/>
      <c r="E21" s="393"/>
      <c r="F21" s="393"/>
      <c r="G21" s="393"/>
      <c r="H21" s="393"/>
      <c r="I21" s="393"/>
      <c r="J21" s="393"/>
      <c r="K21" s="265"/>
      <c r="L21" s="232"/>
    </row>
    <row r="22" spans="1:19" ht="14.25" customHeight="1">
      <c r="A22" s="244"/>
      <c r="B22" s="394" t="s">
        <v>3</v>
      </c>
      <c r="C22" s="394"/>
      <c r="D22" s="392">
        <v>2022</v>
      </c>
      <c r="E22" s="395">
        <f>SUM(F22:J22)</f>
        <v>3834259</v>
      </c>
      <c r="F22" s="395">
        <v>2008273</v>
      </c>
      <c r="G22" s="395">
        <v>1554593</v>
      </c>
      <c r="H22" s="395">
        <v>18872</v>
      </c>
      <c r="I22" s="395">
        <v>177883</v>
      </c>
      <c r="J22" s="395">
        <v>74638</v>
      </c>
      <c r="K22" s="265"/>
      <c r="L22" s="232"/>
    </row>
    <row r="23" spans="1:19" ht="14.25" customHeight="1">
      <c r="A23" s="244"/>
      <c r="B23" s="394"/>
      <c r="C23" s="394"/>
      <c r="D23" s="392">
        <v>2023</v>
      </c>
      <c r="E23" s="395">
        <f>SUM(F23:J23)</f>
        <v>3846778</v>
      </c>
      <c r="F23" s="395">
        <v>2024032</v>
      </c>
      <c r="G23" s="395">
        <v>1548042</v>
      </c>
      <c r="H23" s="395">
        <v>18451</v>
      </c>
      <c r="I23" s="395">
        <v>181183</v>
      </c>
      <c r="J23" s="395">
        <v>75070</v>
      </c>
      <c r="K23" s="265"/>
      <c r="L23" s="232"/>
    </row>
    <row r="24" spans="1:19" ht="14.25" customHeight="1">
      <c r="A24" s="244"/>
      <c r="B24" s="394"/>
      <c r="C24" s="394"/>
      <c r="D24" s="392">
        <v>2024</v>
      </c>
      <c r="E24" s="395">
        <f>SUM(F24:J24)</f>
        <v>3867561</v>
      </c>
      <c r="F24" s="395">
        <v>2043990</v>
      </c>
      <c r="G24" s="395">
        <v>1560575</v>
      </c>
      <c r="H24" s="395">
        <v>368</v>
      </c>
      <c r="I24" s="395">
        <v>185647</v>
      </c>
      <c r="J24" s="395">
        <v>76981</v>
      </c>
      <c r="K24" s="265"/>
      <c r="L24" s="232"/>
    </row>
    <row r="25" spans="1:19" ht="6.75" customHeight="1">
      <c r="A25" s="244"/>
      <c r="B25" s="394"/>
      <c r="C25" s="394"/>
      <c r="E25" s="395"/>
      <c r="F25" s="395"/>
      <c r="G25" s="395"/>
      <c r="H25" s="395"/>
      <c r="I25" s="395"/>
      <c r="J25" s="395"/>
      <c r="K25" s="265"/>
      <c r="L25" s="232"/>
    </row>
    <row r="26" spans="1:19" ht="14.25" customHeight="1">
      <c r="A26" s="244"/>
      <c r="B26" s="394" t="s">
        <v>37</v>
      </c>
      <c r="C26" s="394"/>
      <c r="D26" s="392">
        <v>2022</v>
      </c>
      <c r="E26" s="395">
        <f>SUM(F26:J26)</f>
        <v>1486335</v>
      </c>
      <c r="F26" s="395">
        <v>1053517</v>
      </c>
      <c r="G26" s="395">
        <v>359611</v>
      </c>
      <c r="H26" s="395">
        <v>6546</v>
      </c>
      <c r="I26" s="395">
        <v>44580</v>
      </c>
      <c r="J26" s="395">
        <v>22081</v>
      </c>
      <c r="K26" s="265"/>
      <c r="L26" s="232"/>
    </row>
    <row r="27" spans="1:19" ht="14.25" customHeight="1">
      <c r="A27" s="244"/>
      <c r="B27" s="394"/>
      <c r="C27" s="394"/>
      <c r="D27" s="392">
        <v>2023</v>
      </c>
      <c r="E27" s="395">
        <f>SUM(F27:J27)</f>
        <v>1489685</v>
      </c>
      <c r="F27" s="395">
        <v>1057638</v>
      </c>
      <c r="G27" s="395">
        <v>359327</v>
      </c>
      <c r="H27" s="395">
        <v>6429</v>
      </c>
      <c r="I27" s="395">
        <v>44592</v>
      </c>
      <c r="J27" s="395">
        <v>21699</v>
      </c>
      <c r="K27" s="265"/>
      <c r="L27" s="232"/>
    </row>
    <row r="28" spans="1:19" ht="14.25" customHeight="1">
      <c r="A28" s="244"/>
      <c r="B28" s="394"/>
      <c r="C28" s="394"/>
      <c r="D28" s="392">
        <v>2024</v>
      </c>
      <c r="E28" s="395">
        <f>SUM(F28:J28)</f>
        <v>1499478</v>
      </c>
      <c r="F28" s="395">
        <v>1062819</v>
      </c>
      <c r="G28" s="395">
        <v>362901</v>
      </c>
      <c r="H28" s="395">
        <v>6441</v>
      </c>
      <c r="I28" s="395">
        <v>45320</v>
      </c>
      <c r="J28" s="395">
        <v>21997</v>
      </c>
      <c r="K28" s="265"/>
      <c r="L28" s="232"/>
    </row>
    <row r="29" spans="1:19" ht="6.75" customHeight="1">
      <c r="A29" s="244"/>
      <c r="B29" s="394"/>
      <c r="C29" s="394"/>
      <c r="D29" s="392"/>
      <c r="E29" s="395"/>
      <c r="F29" s="395"/>
      <c r="G29" s="395"/>
      <c r="H29" s="395"/>
      <c r="I29" s="395"/>
      <c r="J29" s="395"/>
      <c r="K29" s="265"/>
      <c r="L29" s="232"/>
    </row>
    <row r="30" spans="1:19" ht="14.25" customHeight="1">
      <c r="A30" s="244"/>
      <c r="B30" s="394" t="s">
        <v>4</v>
      </c>
      <c r="C30" s="394"/>
      <c r="D30" s="392">
        <v>2022</v>
      </c>
      <c r="E30" s="395">
        <f>SUM(F30:J30)</f>
        <v>941448</v>
      </c>
      <c r="F30" s="395">
        <v>576487</v>
      </c>
      <c r="G30" s="395">
        <v>322244</v>
      </c>
      <c r="H30" s="395">
        <v>3814</v>
      </c>
      <c r="I30" s="395">
        <v>31557</v>
      </c>
      <c r="J30" s="395">
        <v>7346</v>
      </c>
      <c r="K30" s="265"/>
      <c r="L30" s="232"/>
    </row>
    <row r="31" spans="1:19" ht="14.25" customHeight="1">
      <c r="A31" s="244"/>
      <c r="B31" s="394"/>
      <c r="C31" s="394"/>
      <c r="D31" s="392">
        <v>2023</v>
      </c>
      <c r="E31" s="395">
        <f>SUM(F31:J31)</f>
        <v>943579</v>
      </c>
      <c r="F31" s="395">
        <v>578924</v>
      </c>
      <c r="G31" s="395">
        <v>321931</v>
      </c>
      <c r="H31" s="395">
        <v>3749</v>
      </c>
      <c r="I31" s="395">
        <v>31725</v>
      </c>
      <c r="J31" s="395">
        <v>7250</v>
      </c>
      <c r="K31" s="265"/>
      <c r="L31" s="232"/>
    </row>
    <row r="32" spans="1:19" ht="14.25" customHeight="1">
      <c r="A32" s="244"/>
      <c r="B32" s="394"/>
      <c r="C32" s="394"/>
      <c r="D32" s="392">
        <v>2024</v>
      </c>
      <c r="E32" s="395">
        <f>SUM(F32:J32)</f>
        <v>949831</v>
      </c>
      <c r="F32" s="395">
        <v>582498</v>
      </c>
      <c r="G32" s="395">
        <v>324287</v>
      </c>
      <c r="H32" s="395">
        <v>3746</v>
      </c>
      <c r="I32" s="395">
        <v>31999</v>
      </c>
      <c r="J32" s="395">
        <v>7301</v>
      </c>
      <c r="K32" s="265"/>
      <c r="L32" s="232"/>
      <c r="N32" s="396"/>
      <c r="O32" s="397"/>
      <c r="P32" s="397"/>
      <c r="Q32" s="398"/>
      <c r="R32" s="397"/>
      <c r="S32" s="397"/>
    </row>
    <row r="33" spans="1:19" ht="6.75" customHeight="1">
      <c r="A33" s="244"/>
      <c r="B33" s="394"/>
      <c r="C33" s="394"/>
      <c r="D33" s="392"/>
      <c r="E33" s="395"/>
      <c r="F33" s="395"/>
      <c r="G33" s="395"/>
      <c r="H33" s="395"/>
      <c r="I33" s="395"/>
      <c r="J33" s="395"/>
      <c r="K33" s="265"/>
      <c r="L33" s="232"/>
      <c r="N33" s="396"/>
      <c r="O33" s="397"/>
      <c r="P33" s="397"/>
      <c r="Q33" s="399"/>
      <c r="R33" s="397"/>
      <c r="S33" s="397"/>
    </row>
    <row r="34" spans="1:19" ht="14.25" customHeight="1">
      <c r="A34" s="244"/>
      <c r="B34" s="394" t="s">
        <v>5</v>
      </c>
      <c r="C34" s="394"/>
      <c r="D34" s="392">
        <v>2022</v>
      </c>
      <c r="E34" s="395">
        <f>SUM(F34:J34)</f>
        <v>903061</v>
      </c>
      <c r="F34" s="395">
        <v>503129</v>
      </c>
      <c r="G34" s="395">
        <v>355119</v>
      </c>
      <c r="H34" s="395">
        <v>3322</v>
      </c>
      <c r="I34" s="395">
        <v>31317</v>
      </c>
      <c r="J34" s="395">
        <v>10174</v>
      </c>
      <c r="K34" s="265"/>
      <c r="L34" s="232"/>
      <c r="N34" s="400"/>
      <c r="O34" s="401"/>
      <c r="P34" s="401"/>
      <c r="Q34" s="402"/>
      <c r="R34" s="401"/>
      <c r="S34" s="401"/>
    </row>
    <row r="35" spans="1:19" ht="14.25" customHeight="1">
      <c r="A35" s="244"/>
      <c r="B35" s="394"/>
      <c r="C35" s="394"/>
      <c r="D35" s="392">
        <v>2023</v>
      </c>
      <c r="E35" s="395">
        <f>SUM(F35:J35)</f>
        <v>901487</v>
      </c>
      <c r="F35" s="395">
        <v>504717</v>
      </c>
      <c r="G35" s="395">
        <v>352003</v>
      </c>
      <c r="H35" s="395">
        <v>3173</v>
      </c>
      <c r="I35" s="395">
        <v>31483</v>
      </c>
      <c r="J35" s="395">
        <v>10111</v>
      </c>
      <c r="K35" s="265"/>
      <c r="L35" s="232"/>
    </row>
    <row r="36" spans="1:19" ht="14.25" customHeight="1">
      <c r="A36" s="244"/>
      <c r="B36" s="394"/>
      <c r="C36" s="394"/>
      <c r="D36" s="392">
        <v>2024</v>
      </c>
      <c r="E36" s="395">
        <f>SUM(F36:J36)</f>
        <v>907569</v>
      </c>
      <c r="F36" s="395">
        <v>507818</v>
      </c>
      <c r="G36" s="395">
        <v>354282</v>
      </c>
      <c r="H36" s="395">
        <v>3157</v>
      </c>
      <c r="I36" s="395">
        <v>31932</v>
      </c>
      <c r="J36" s="395">
        <v>10380</v>
      </c>
      <c r="K36" s="265"/>
      <c r="L36" s="232"/>
    </row>
    <row r="37" spans="1:19" ht="6.75" customHeight="1">
      <c r="A37" s="244"/>
      <c r="B37" s="394"/>
      <c r="C37" s="394"/>
      <c r="D37" s="392"/>
      <c r="E37" s="395"/>
      <c r="F37" s="395"/>
      <c r="G37" s="395"/>
      <c r="H37" s="395"/>
      <c r="I37" s="395"/>
      <c r="J37" s="395"/>
      <c r="K37" s="265"/>
      <c r="L37" s="232"/>
    </row>
    <row r="38" spans="1:19" ht="14.25" customHeight="1">
      <c r="A38" s="244"/>
      <c r="B38" s="394" t="s">
        <v>6</v>
      </c>
      <c r="C38" s="394"/>
      <c r="D38" s="392">
        <v>2022</v>
      </c>
      <c r="E38" s="395">
        <f>SUM(F38:J38)</f>
        <v>1021159</v>
      </c>
      <c r="F38" s="395">
        <v>594605</v>
      </c>
      <c r="G38" s="395">
        <v>351586</v>
      </c>
      <c r="H38" s="395">
        <v>4526</v>
      </c>
      <c r="I38" s="395">
        <v>61679</v>
      </c>
      <c r="J38" s="395">
        <v>8763</v>
      </c>
      <c r="K38" s="265"/>
      <c r="L38" s="232"/>
    </row>
    <row r="39" spans="1:19" ht="14.25" customHeight="1">
      <c r="A39" s="244"/>
      <c r="B39" s="394"/>
      <c r="C39" s="394"/>
      <c r="D39" s="392">
        <v>2023</v>
      </c>
      <c r="E39" s="395">
        <f>SUM(F39:J39)</f>
        <v>1019114</v>
      </c>
      <c r="F39" s="395">
        <v>595105</v>
      </c>
      <c r="G39" s="395">
        <v>347517</v>
      </c>
      <c r="H39" s="395">
        <v>4481</v>
      </c>
      <c r="I39" s="395">
        <v>63320</v>
      </c>
      <c r="J39" s="395">
        <v>8691</v>
      </c>
      <c r="K39" s="265"/>
      <c r="L39" s="232"/>
    </row>
    <row r="40" spans="1:19" ht="14.25" customHeight="1">
      <c r="A40" s="244"/>
      <c r="B40" s="394"/>
      <c r="C40" s="394"/>
      <c r="D40" s="392">
        <v>2024</v>
      </c>
      <c r="E40" s="395">
        <f>SUM(F40:J40)</f>
        <v>1024762</v>
      </c>
      <c r="F40" s="395">
        <v>597138</v>
      </c>
      <c r="G40" s="395">
        <v>349056</v>
      </c>
      <c r="H40" s="395">
        <v>4473</v>
      </c>
      <c r="I40" s="395">
        <v>65212</v>
      </c>
      <c r="J40" s="395">
        <v>8883</v>
      </c>
      <c r="K40" s="265"/>
      <c r="L40" s="232"/>
    </row>
    <row r="41" spans="1:19" ht="6.75" customHeight="1">
      <c r="A41" s="244"/>
      <c r="B41" s="394"/>
      <c r="C41" s="394"/>
      <c r="D41" s="392"/>
      <c r="E41" s="395"/>
      <c r="F41" s="395"/>
      <c r="G41" s="395"/>
      <c r="H41" s="395"/>
      <c r="I41" s="395"/>
      <c r="J41" s="395"/>
      <c r="K41" s="265"/>
      <c r="L41" s="232"/>
    </row>
    <row r="42" spans="1:19" ht="14.25" customHeight="1">
      <c r="A42" s="244"/>
      <c r="B42" s="394" t="s">
        <v>7</v>
      </c>
      <c r="C42" s="394"/>
      <c r="D42" s="392">
        <v>2022</v>
      </c>
      <c r="E42" s="395">
        <f>SUM(F42:J42)</f>
        <v>1139795</v>
      </c>
      <c r="F42" s="395">
        <v>663277</v>
      </c>
      <c r="G42" s="395">
        <v>406184</v>
      </c>
      <c r="H42" s="395">
        <v>4072</v>
      </c>
      <c r="I42" s="395">
        <v>50200</v>
      </c>
      <c r="J42" s="395">
        <v>16062</v>
      </c>
      <c r="K42" s="265"/>
      <c r="L42" s="232"/>
    </row>
    <row r="43" spans="1:19" ht="14.25" customHeight="1">
      <c r="A43" s="244"/>
      <c r="B43" s="394"/>
      <c r="C43" s="394"/>
      <c r="D43" s="392">
        <v>2023</v>
      </c>
      <c r="E43" s="395">
        <f>SUM(F43:J43)</f>
        <v>1141310</v>
      </c>
      <c r="F43" s="395">
        <v>666822</v>
      </c>
      <c r="G43" s="395">
        <v>403814</v>
      </c>
      <c r="H43" s="395">
        <v>3990</v>
      </c>
      <c r="I43" s="395">
        <v>50630</v>
      </c>
      <c r="J43" s="395">
        <v>16054</v>
      </c>
      <c r="K43" s="265"/>
      <c r="L43" s="232"/>
    </row>
    <row r="44" spans="1:19" ht="14.25" customHeight="1">
      <c r="A44" s="244"/>
      <c r="B44" s="394"/>
      <c r="C44" s="394"/>
      <c r="D44" s="392">
        <v>2024</v>
      </c>
      <c r="E44" s="395">
        <f>SUM(F44:J44)</f>
        <v>3867561</v>
      </c>
      <c r="F44" s="395">
        <v>2043990</v>
      </c>
      <c r="G44" s="395">
        <v>1560575</v>
      </c>
      <c r="H44" s="395">
        <v>368</v>
      </c>
      <c r="I44" s="395">
        <v>185647</v>
      </c>
      <c r="J44" s="395">
        <v>76981</v>
      </c>
      <c r="K44" s="265"/>
      <c r="L44" s="232"/>
    </row>
    <row r="45" spans="1:19" ht="6.75" customHeight="1">
      <c r="A45" s="244"/>
      <c r="B45" s="394"/>
      <c r="C45" s="394"/>
      <c r="D45" s="392"/>
      <c r="E45" s="395"/>
      <c r="F45" s="395"/>
      <c r="G45" s="395"/>
      <c r="H45" s="395"/>
      <c r="I45" s="395"/>
      <c r="J45" s="395"/>
      <c r="K45" s="265"/>
      <c r="L45" s="232"/>
    </row>
    <row r="46" spans="1:19" ht="14.25" customHeight="1">
      <c r="A46" s="244"/>
      <c r="B46" s="394" t="s">
        <v>9</v>
      </c>
      <c r="C46" s="394"/>
      <c r="D46" s="392">
        <v>2022</v>
      </c>
      <c r="E46" s="395">
        <f>SUM(F46:J46)</f>
        <v>2803446</v>
      </c>
      <c r="F46" s="395">
        <v>1515758</v>
      </c>
      <c r="G46" s="395">
        <v>1153475</v>
      </c>
      <c r="H46" s="395">
        <v>8960</v>
      </c>
      <c r="I46" s="395">
        <v>94383</v>
      </c>
      <c r="J46" s="395">
        <v>30870</v>
      </c>
      <c r="K46" s="265"/>
      <c r="L46" s="232"/>
    </row>
    <row r="47" spans="1:19" ht="14.25" customHeight="1">
      <c r="A47" s="244"/>
      <c r="C47" s="394"/>
      <c r="D47" s="392">
        <v>2023</v>
      </c>
      <c r="E47" s="395">
        <f>SUM(F47:J47)</f>
        <v>2797235</v>
      </c>
      <c r="F47" s="395">
        <v>1519498</v>
      </c>
      <c r="G47" s="395">
        <v>1141755</v>
      </c>
      <c r="H47" s="395">
        <v>8652</v>
      </c>
      <c r="I47" s="395">
        <v>96584</v>
      </c>
      <c r="J47" s="395">
        <v>30746</v>
      </c>
      <c r="K47" s="265"/>
      <c r="L47" s="232"/>
    </row>
    <row r="48" spans="1:19" ht="14.25" customHeight="1">
      <c r="A48" s="244"/>
      <c r="B48" s="394"/>
      <c r="C48" s="394"/>
      <c r="D48" s="392">
        <v>2024</v>
      </c>
      <c r="E48" s="395">
        <f>SUM(F48:J48)</f>
        <v>2808455</v>
      </c>
      <c r="F48" s="395">
        <v>1526998</v>
      </c>
      <c r="G48" s="395">
        <v>1146638</v>
      </c>
      <c r="H48" s="395">
        <v>3906</v>
      </c>
      <c r="I48" s="395">
        <v>99501</v>
      </c>
      <c r="J48" s="395">
        <v>31412</v>
      </c>
      <c r="K48" s="265"/>
      <c r="L48" s="232"/>
    </row>
    <row r="49" spans="1:12" ht="6.75" customHeight="1">
      <c r="A49" s="244"/>
      <c r="B49" s="394"/>
      <c r="C49" s="394"/>
      <c r="D49" s="392"/>
      <c r="E49" s="395"/>
      <c r="F49" s="395"/>
      <c r="G49" s="395"/>
      <c r="H49" s="395"/>
      <c r="I49" s="395"/>
      <c r="J49" s="395"/>
      <c r="K49" s="265"/>
      <c r="L49" s="232"/>
    </row>
    <row r="50" spans="1:12" ht="14.25" customHeight="1">
      <c r="A50" s="244"/>
      <c r="B50" s="394" t="s">
        <v>8</v>
      </c>
      <c r="C50" s="394"/>
      <c r="D50" s="392">
        <v>2022</v>
      </c>
      <c r="E50" s="395">
        <f>SUM(F50:J50)</f>
        <v>2384859</v>
      </c>
      <c r="F50" s="395">
        <v>1455949</v>
      </c>
      <c r="G50" s="395">
        <v>789692</v>
      </c>
      <c r="H50" s="395">
        <v>9491</v>
      </c>
      <c r="I50" s="395">
        <v>83847</v>
      </c>
      <c r="J50" s="395">
        <v>45880</v>
      </c>
      <c r="K50" s="265"/>
      <c r="L50" s="232"/>
    </row>
    <row r="51" spans="1:12" ht="14.25" customHeight="1">
      <c r="A51" s="244"/>
      <c r="B51" s="394"/>
      <c r="C51" s="394"/>
      <c r="D51" s="392">
        <v>2023</v>
      </c>
      <c r="E51" s="395">
        <f>SUM(F51:J51)</f>
        <v>2377917</v>
      </c>
      <c r="F51" s="395">
        <v>1459682</v>
      </c>
      <c r="G51" s="395">
        <v>778655</v>
      </c>
      <c r="H51" s="395">
        <v>9332</v>
      </c>
      <c r="I51" s="395">
        <v>84246</v>
      </c>
      <c r="J51" s="395">
        <v>46002</v>
      </c>
      <c r="K51" s="265"/>
      <c r="L51" s="232"/>
    </row>
    <row r="52" spans="1:12" ht="14.25" customHeight="1">
      <c r="A52" s="244"/>
      <c r="B52" s="394"/>
      <c r="C52" s="394"/>
      <c r="D52" s="392">
        <v>2024</v>
      </c>
      <c r="E52" s="395">
        <f>SUM(F52:J52)</f>
        <v>2388225</v>
      </c>
      <c r="F52" s="395">
        <v>1464841</v>
      </c>
      <c r="G52" s="395">
        <v>781973</v>
      </c>
      <c r="H52" s="395">
        <v>9339</v>
      </c>
      <c r="I52" s="395">
        <v>85430</v>
      </c>
      <c r="J52" s="395">
        <v>46642</v>
      </c>
      <c r="K52" s="265"/>
      <c r="L52" s="232"/>
    </row>
    <row r="53" spans="1:12" ht="6.75" customHeight="1">
      <c r="A53" s="244"/>
      <c r="B53" s="394"/>
      <c r="C53" s="394"/>
      <c r="D53" s="392"/>
      <c r="E53" s="395"/>
      <c r="F53" s="395"/>
      <c r="G53" s="395"/>
      <c r="H53" s="395"/>
      <c r="I53" s="395"/>
      <c r="J53" s="395"/>
      <c r="K53" s="265"/>
      <c r="L53" s="232"/>
    </row>
    <row r="54" spans="1:12" ht="14.25" customHeight="1">
      <c r="A54" s="244"/>
      <c r="B54" s="394" t="s">
        <v>36</v>
      </c>
      <c r="C54" s="394"/>
      <c r="D54" s="392">
        <v>2022</v>
      </c>
      <c r="E54" s="395">
        <f>SUM(F54:J54)</f>
        <v>130876</v>
      </c>
      <c r="F54" s="395">
        <v>98091</v>
      </c>
      <c r="G54" s="395">
        <v>28499</v>
      </c>
      <c r="H54" s="395">
        <v>375</v>
      </c>
      <c r="I54" s="395">
        <v>2127</v>
      </c>
      <c r="J54" s="395">
        <v>1784</v>
      </c>
      <c r="K54" s="265"/>
      <c r="L54" s="232"/>
    </row>
    <row r="55" spans="1:12" ht="14.25" customHeight="1">
      <c r="A55" s="244"/>
      <c r="B55" s="394"/>
      <c r="C55" s="394"/>
      <c r="D55" s="392">
        <v>2023</v>
      </c>
      <c r="E55" s="395">
        <f>SUM(F55:J55)</f>
        <v>132064</v>
      </c>
      <c r="F55" s="395">
        <v>98987</v>
      </c>
      <c r="G55" s="395">
        <v>28798</v>
      </c>
      <c r="H55" s="395">
        <v>369</v>
      </c>
      <c r="I55" s="395">
        <v>2111</v>
      </c>
      <c r="J55" s="395">
        <v>1799</v>
      </c>
      <c r="K55" s="265"/>
      <c r="L55" s="232"/>
    </row>
    <row r="56" spans="1:12" ht="14.25" customHeight="1">
      <c r="A56" s="244"/>
      <c r="B56" s="394"/>
      <c r="C56" s="394"/>
      <c r="D56" s="392">
        <v>2024</v>
      </c>
      <c r="E56" s="395">
        <f>SUM(F56:J56)</f>
        <v>133986</v>
      </c>
      <c r="F56" s="395">
        <v>100181</v>
      </c>
      <c r="G56" s="395">
        <v>29411</v>
      </c>
      <c r="H56" s="395">
        <v>368</v>
      </c>
      <c r="I56" s="395">
        <v>2114</v>
      </c>
      <c r="J56" s="395">
        <v>1912</v>
      </c>
      <c r="K56" s="265"/>
      <c r="L56" s="232"/>
    </row>
    <row r="57" spans="1:12" ht="6.75" customHeight="1">
      <c r="A57" s="244"/>
      <c r="B57" s="394"/>
      <c r="C57" s="394"/>
      <c r="D57" s="392"/>
      <c r="E57" s="395"/>
      <c r="F57" s="395"/>
      <c r="G57" s="395"/>
      <c r="H57" s="395"/>
      <c r="I57" s="395"/>
      <c r="J57" s="395"/>
      <c r="K57" s="265"/>
      <c r="L57" s="232"/>
    </row>
    <row r="58" spans="1:12" ht="14.25" customHeight="1">
      <c r="A58" s="244"/>
      <c r="B58" s="394" t="s">
        <v>12</v>
      </c>
      <c r="C58" s="394"/>
      <c r="D58" s="392">
        <v>2022</v>
      </c>
      <c r="E58" s="395">
        <f>SUM(F58:J58)</f>
        <v>3158144</v>
      </c>
      <c r="F58" s="395">
        <v>1557830</v>
      </c>
      <c r="G58" s="395">
        <v>1205598</v>
      </c>
      <c r="H58" s="395">
        <v>23033</v>
      </c>
      <c r="I58" s="395">
        <v>235117</v>
      </c>
      <c r="J58" s="395">
        <v>136566</v>
      </c>
      <c r="K58" s="265"/>
    </row>
    <row r="59" spans="1:12" ht="14.25" customHeight="1">
      <c r="A59" s="244"/>
      <c r="C59" s="394"/>
      <c r="D59" s="392">
        <v>2023</v>
      </c>
      <c r="E59" s="395">
        <f>SUM(F59:J59)</f>
        <v>3176160</v>
      </c>
      <c r="F59" s="395">
        <v>1572499</v>
      </c>
      <c r="G59" s="395">
        <v>1198784</v>
      </c>
      <c r="H59" s="395">
        <v>22817</v>
      </c>
      <c r="I59" s="395">
        <v>239475</v>
      </c>
      <c r="J59" s="395">
        <v>142585</v>
      </c>
      <c r="K59" s="265"/>
    </row>
    <row r="60" spans="1:12" ht="14.25" customHeight="1">
      <c r="A60" s="244"/>
      <c r="B60" s="394"/>
      <c r="C60" s="394"/>
      <c r="D60" s="392">
        <v>2024</v>
      </c>
      <c r="E60" s="395">
        <f>SUM(F60:J60)</f>
        <v>3221406</v>
      </c>
      <c r="F60" s="395">
        <v>1590465</v>
      </c>
      <c r="G60" s="395">
        <v>1212776</v>
      </c>
      <c r="H60" s="395">
        <v>23677</v>
      </c>
      <c r="I60" s="395">
        <v>245582</v>
      </c>
      <c r="J60" s="395">
        <v>148906</v>
      </c>
      <c r="K60" s="265"/>
    </row>
    <row r="61" spans="1:12" ht="6.75" customHeight="1">
      <c r="A61" s="244"/>
      <c r="B61" s="394"/>
      <c r="C61" s="394"/>
      <c r="D61" s="392"/>
      <c r="E61" s="395"/>
      <c r="F61" s="395"/>
      <c r="G61" s="395"/>
      <c r="H61" s="395"/>
      <c r="I61" s="395"/>
      <c r="J61" s="395"/>
      <c r="K61" s="265"/>
    </row>
    <row r="62" spans="1:12" ht="14.25" customHeight="1">
      <c r="A62" s="244"/>
      <c r="B62" s="394" t="s">
        <v>13</v>
      </c>
      <c r="C62" s="394"/>
      <c r="D62" s="392">
        <v>2022</v>
      </c>
      <c r="E62" s="395">
        <f>SUM(F62:J62)</f>
        <v>707580</v>
      </c>
      <c r="F62" s="395">
        <v>459218</v>
      </c>
      <c r="G62" s="395">
        <v>217490</v>
      </c>
      <c r="H62" s="395">
        <v>2093</v>
      </c>
      <c r="I62" s="395">
        <v>22834</v>
      </c>
      <c r="J62" s="395">
        <v>5945</v>
      </c>
      <c r="K62" s="265"/>
    </row>
    <row r="63" spans="1:12" ht="14.25" customHeight="1">
      <c r="A63" s="244"/>
      <c r="C63" s="394"/>
      <c r="D63" s="392">
        <v>2023</v>
      </c>
      <c r="E63" s="395">
        <f>SUM(F63:J63)</f>
        <v>709261</v>
      </c>
      <c r="F63" s="395">
        <v>461905</v>
      </c>
      <c r="G63" s="395">
        <v>216714</v>
      </c>
      <c r="H63" s="395">
        <v>2033</v>
      </c>
      <c r="I63" s="395">
        <v>22786</v>
      </c>
      <c r="J63" s="395">
        <v>5823</v>
      </c>
      <c r="K63" s="265"/>
    </row>
    <row r="64" spans="1:12" ht="14.25" customHeight="1">
      <c r="A64" s="244"/>
      <c r="B64" s="394"/>
      <c r="C64" s="394"/>
      <c r="D64" s="392">
        <v>2024</v>
      </c>
      <c r="E64" s="395">
        <f>SUM(F64:J64)</f>
        <v>714382</v>
      </c>
      <c r="F64" s="395">
        <v>465302</v>
      </c>
      <c r="G64" s="395">
        <v>218266</v>
      </c>
      <c r="H64" s="395">
        <v>2036</v>
      </c>
      <c r="I64" s="395">
        <v>22886</v>
      </c>
      <c r="J64" s="395">
        <v>5892</v>
      </c>
      <c r="K64" s="403"/>
    </row>
    <row r="65" spans="1:11" ht="6.75" customHeight="1">
      <c r="A65" s="244"/>
      <c r="B65" s="394"/>
      <c r="C65" s="394"/>
      <c r="D65" s="392"/>
      <c r="E65" s="395"/>
      <c r="F65" s="395"/>
      <c r="G65" s="395"/>
      <c r="H65" s="395"/>
      <c r="I65" s="395"/>
      <c r="J65" s="395"/>
      <c r="K65" s="403"/>
    </row>
    <row r="66" spans="1:11" ht="14.25" customHeight="1">
      <c r="A66" s="244"/>
      <c r="B66" s="394" t="s">
        <v>10</v>
      </c>
      <c r="C66" s="394"/>
      <c r="D66" s="392">
        <v>2022</v>
      </c>
      <c r="E66" s="395">
        <f>SUM(F66:J66)</f>
        <v>1359963</v>
      </c>
      <c r="F66" s="395">
        <v>457465</v>
      </c>
      <c r="G66" s="395">
        <v>698634</v>
      </c>
      <c r="H66" s="395">
        <v>7864</v>
      </c>
      <c r="I66" s="395">
        <v>123772</v>
      </c>
      <c r="J66" s="395">
        <v>72228</v>
      </c>
      <c r="K66" s="403"/>
    </row>
    <row r="67" spans="1:11" ht="14.25" customHeight="1">
      <c r="A67" s="244"/>
      <c r="B67" s="394"/>
      <c r="C67" s="394"/>
      <c r="D67" s="392">
        <v>2023</v>
      </c>
      <c r="E67" s="395">
        <f>SUM(F67:J67)</f>
        <v>1377525</v>
      </c>
      <c r="F67" s="395">
        <v>465601</v>
      </c>
      <c r="G67" s="395">
        <v>705679</v>
      </c>
      <c r="H67" s="395">
        <v>7560</v>
      </c>
      <c r="I67" s="395">
        <v>125648</v>
      </c>
      <c r="J67" s="395">
        <v>73037</v>
      </c>
      <c r="K67" s="403"/>
    </row>
    <row r="68" spans="1:11" ht="14.25" customHeight="1">
      <c r="A68" s="244"/>
      <c r="B68" s="394"/>
      <c r="C68" s="394"/>
      <c r="D68" s="392">
        <v>2024</v>
      </c>
      <c r="E68" s="395">
        <f>SUM(F68:J68)</f>
        <v>1402469</v>
      </c>
      <c r="F68" s="395">
        <v>476142</v>
      </c>
      <c r="G68" s="395">
        <v>715293</v>
      </c>
      <c r="H68" s="395">
        <v>7709</v>
      </c>
      <c r="I68" s="395">
        <v>128086</v>
      </c>
      <c r="J68" s="395">
        <v>75239</v>
      </c>
    </row>
    <row r="69" spans="1:11" ht="6.75" customHeight="1">
      <c r="A69" s="244"/>
      <c r="B69" s="394"/>
      <c r="C69" s="394"/>
      <c r="D69" s="392"/>
      <c r="E69" s="395"/>
      <c r="F69" s="395"/>
      <c r="G69" s="395"/>
      <c r="H69" s="395"/>
      <c r="I69" s="395"/>
      <c r="J69" s="395"/>
      <c r="K69" s="403"/>
    </row>
    <row r="70" spans="1:11" ht="14.25" customHeight="1">
      <c r="A70" s="244"/>
      <c r="B70" s="394" t="s">
        <v>47</v>
      </c>
      <c r="C70" s="381"/>
      <c r="D70" s="392">
        <v>2022</v>
      </c>
      <c r="E70" s="395">
        <f>SUM(F70:J70)</f>
        <v>1970616</v>
      </c>
      <c r="F70" s="395">
        <v>907476</v>
      </c>
      <c r="G70" s="395">
        <v>864367</v>
      </c>
      <c r="H70" s="395">
        <v>4433</v>
      </c>
      <c r="I70" s="395">
        <v>110146</v>
      </c>
      <c r="J70" s="395">
        <v>84194</v>
      </c>
      <c r="K70" s="403"/>
    </row>
    <row r="71" spans="1:11" ht="14.25" customHeight="1">
      <c r="A71" s="244"/>
      <c r="B71" s="394"/>
      <c r="C71" s="381"/>
      <c r="D71" s="392">
        <v>2023</v>
      </c>
      <c r="E71" s="395">
        <f>SUM(F71:J71)</f>
        <v>1991560</v>
      </c>
      <c r="F71" s="395">
        <v>920989</v>
      </c>
      <c r="G71" s="395">
        <v>868297</v>
      </c>
      <c r="H71" s="395">
        <v>4218</v>
      </c>
      <c r="I71" s="395">
        <v>112562</v>
      </c>
      <c r="J71" s="395">
        <v>85494</v>
      </c>
      <c r="K71" s="403"/>
    </row>
    <row r="72" spans="1:11" ht="14.25" customHeight="1">
      <c r="A72" s="244"/>
      <c r="B72" s="394"/>
      <c r="C72" s="381"/>
      <c r="D72" s="392">
        <v>2024</v>
      </c>
      <c r="E72" s="395">
        <f>SUM(F72:J72)</f>
        <v>2020940</v>
      </c>
      <c r="F72" s="395">
        <v>935201</v>
      </c>
      <c r="G72" s="395">
        <v>878317</v>
      </c>
      <c r="H72" s="395">
        <v>4226</v>
      </c>
      <c r="I72" s="395">
        <v>115248</v>
      </c>
      <c r="J72" s="395">
        <v>87948</v>
      </c>
      <c r="K72" s="403"/>
    </row>
    <row r="73" spans="1:11" ht="6.75" customHeight="1">
      <c r="A73" s="244"/>
      <c r="B73" s="394"/>
      <c r="C73" s="381"/>
      <c r="D73" s="392"/>
      <c r="E73" s="395"/>
      <c r="F73" s="395"/>
      <c r="G73" s="395"/>
      <c r="H73" s="395"/>
      <c r="I73" s="395"/>
      <c r="J73" s="395"/>
      <c r="K73" s="403"/>
    </row>
    <row r="74" spans="1:11" ht="18" customHeight="1">
      <c r="A74" s="244"/>
      <c r="B74" s="394" t="s">
        <v>58</v>
      </c>
      <c r="C74" s="388"/>
      <c r="D74" s="392">
        <v>2022</v>
      </c>
      <c r="E74" s="395">
        <f>SUM(F74:J74)</f>
        <v>6652039</v>
      </c>
      <c r="F74" s="395">
        <v>1973813</v>
      </c>
      <c r="G74" s="395">
        <v>4164834</v>
      </c>
      <c r="H74" s="395">
        <v>73475</v>
      </c>
      <c r="I74" s="395">
        <v>305519</v>
      </c>
      <c r="J74" s="395">
        <v>134398</v>
      </c>
      <c r="K74" s="403"/>
    </row>
    <row r="75" spans="1:11" ht="14.25" customHeight="1">
      <c r="A75" s="244"/>
      <c r="B75" s="394"/>
      <c r="C75" s="388"/>
      <c r="D75" s="392">
        <v>2023</v>
      </c>
      <c r="E75" s="395">
        <f>SUM(F75:J75)</f>
        <v>6678545</v>
      </c>
      <c r="F75" s="395">
        <v>1992387</v>
      </c>
      <c r="G75" s="395">
        <v>4168438</v>
      </c>
      <c r="H75" s="395">
        <v>74197</v>
      </c>
      <c r="I75" s="395">
        <v>311285</v>
      </c>
      <c r="J75" s="395">
        <v>132238</v>
      </c>
      <c r="K75" s="403"/>
    </row>
    <row r="76" spans="1:11" ht="14.25" customHeight="1">
      <c r="A76" s="244"/>
      <c r="B76" s="394"/>
      <c r="C76" s="388"/>
      <c r="D76" s="392">
        <v>2024</v>
      </c>
      <c r="E76" s="395">
        <f>SUM(F76:J76)</f>
        <v>6757013</v>
      </c>
      <c r="F76" s="395">
        <v>2016383</v>
      </c>
      <c r="G76" s="395">
        <v>4206704</v>
      </c>
      <c r="H76" s="395">
        <v>78316</v>
      </c>
      <c r="I76" s="395">
        <v>319735</v>
      </c>
      <c r="J76" s="395">
        <v>135875</v>
      </c>
      <c r="K76" s="403"/>
    </row>
    <row r="77" spans="1:11" ht="6.75" customHeight="1">
      <c r="A77" s="244"/>
      <c r="B77" s="394"/>
      <c r="C77" s="381"/>
      <c r="D77" s="392"/>
      <c r="E77" s="395"/>
      <c r="F77" s="395"/>
      <c r="G77" s="395"/>
      <c r="H77" s="395"/>
      <c r="I77" s="395"/>
      <c r="J77" s="395"/>
      <c r="K77" s="403"/>
    </row>
    <row r="78" spans="1:11" ht="18" customHeight="1">
      <c r="A78" s="244"/>
      <c r="B78" s="394" t="s">
        <v>56</v>
      </c>
      <c r="C78" s="388"/>
      <c r="D78" s="392">
        <v>2022</v>
      </c>
      <c r="E78" s="395">
        <f>SUM(F78:J78)</f>
        <v>81130</v>
      </c>
      <c r="F78" s="395">
        <v>22636</v>
      </c>
      <c r="G78" s="395">
        <v>55872</v>
      </c>
      <c r="H78" s="395">
        <v>201</v>
      </c>
      <c r="I78" s="395">
        <v>1606</v>
      </c>
      <c r="J78" s="395">
        <v>815</v>
      </c>
      <c r="K78" s="403"/>
    </row>
    <row r="79" spans="1:11" ht="14.25" customHeight="1">
      <c r="A79" s="244"/>
      <c r="B79" s="394"/>
      <c r="C79" s="388"/>
      <c r="D79" s="392">
        <v>2023</v>
      </c>
      <c r="E79" s="395">
        <f>SUM(F79:J79)</f>
        <v>83764</v>
      </c>
      <c r="F79" s="395">
        <v>24137</v>
      </c>
      <c r="G79" s="395">
        <v>57177</v>
      </c>
      <c r="H79" s="395">
        <v>198</v>
      </c>
      <c r="I79" s="395">
        <v>1617</v>
      </c>
      <c r="J79" s="395">
        <v>635</v>
      </c>
      <c r="K79" s="403"/>
    </row>
    <row r="80" spans="1:11" ht="14.25" customHeight="1">
      <c r="A80" s="244"/>
      <c r="B80" s="394"/>
      <c r="C80" s="388"/>
      <c r="D80" s="392">
        <v>2024</v>
      </c>
      <c r="E80" s="395">
        <f>SUM(F80:J80)</f>
        <v>85840</v>
      </c>
      <c r="F80" s="395">
        <v>25126</v>
      </c>
      <c r="G80" s="395">
        <v>58250</v>
      </c>
      <c r="H80" s="395">
        <v>194</v>
      </c>
      <c r="I80" s="395">
        <v>1638</v>
      </c>
      <c r="J80" s="395">
        <v>632</v>
      </c>
      <c r="K80" s="403"/>
    </row>
    <row r="81" spans="1:18" ht="6.75" customHeight="1">
      <c r="A81" s="244"/>
      <c r="B81" s="394"/>
      <c r="C81" s="381"/>
      <c r="D81" s="271"/>
      <c r="E81" s="395"/>
      <c r="F81" s="395"/>
      <c r="G81" s="395"/>
      <c r="H81" s="395"/>
      <c r="I81" s="395"/>
      <c r="J81" s="395"/>
      <c r="K81" s="403"/>
    </row>
    <row r="82" spans="1:18" ht="18" customHeight="1">
      <c r="A82" s="244"/>
      <c r="B82" s="394" t="s">
        <v>59</v>
      </c>
      <c r="C82" s="388"/>
      <c r="D82" s="392">
        <v>2022</v>
      </c>
      <c r="E82" s="395">
        <f>SUM(F82:J82)</f>
        <v>158796</v>
      </c>
      <c r="F82" s="395">
        <v>94433</v>
      </c>
      <c r="G82" s="395">
        <v>56768</v>
      </c>
      <c r="H82" s="395">
        <v>944</v>
      </c>
      <c r="I82" s="395">
        <v>4312</v>
      </c>
      <c r="J82" s="395">
        <v>2339</v>
      </c>
      <c r="K82" s="403"/>
    </row>
    <row r="83" spans="1:18" ht="14.25" customHeight="1">
      <c r="A83" s="244"/>
      <c r="B83" s="394"/>
      <c r="C83" s="388"/>
      <c r="D83" s="392">
        <v>2023</v>
      </c>
      <c r="E83" s="395">
        <f>SUM(F83:J83)</f>
        <v>156600</v>
      </c>
      <c r="F83" s="395">
        <v>94149</v>
      </c>
      <c r="G83" s="395">
        <v>54930</v>
      </c>
      <c r="H83" s="395">
        <v>916</v>
      </c>
      <c r="I83" s="395">
        <v>4279</v>
      </c>
      <c r="J83" s="395">
        <v>2326</v>
      </c>
      <c r="K83" s="403"/>
    </row>
    <row r="84" spans="1:18" ht="14.25" customHeight="1">
      <c r="A84" s="244"/>
      <c r="B84" s="394"/>
      <c r="C84" s="388"/>
      <c r="D84" s="392">
        <v>2024</v>
      </c>
      <c r="E84" s="395">
        <f>SUM(F84:J84)</f>
        <v>156485</v>
      </c>
      <c r="F84" s="395">
        <v>94116</v>
      </c>
      <c r="G84" s="395">
        <v>54852</v>
      </c>
      <c r="H84" s="395">
        <v>915</v>
      </c>
      <c r="I84" s="395">
        <v>4276</v>
      </c>
      <c r="J84" s="395">
        <v>2326</v>
      </c>
      <c r="K84" s="403"/>
    </row>
    <row r="85" spans="1:18" ht="6.75" customHeight="1">
      <c r="A85" s="244"/>
      <c r="B85" s="394"/>
      <c r="C85" s="388"/>
      <c r="D85" s="262"/>
      <c r="E85" s="404"/>
      <c r="F85" s="405"/>
      <c r="G85" s="405"/>
      <c r="H85" s="406"/>
      <c r="I85" s="405"/>
      <c r="J85" s="405"/>
      <c r="K85" s="403"/>
    </row>
    <row r="86" spans="1:18" ht="14.25" customHeight="1">
      <c r="A86" s="244"/>
      <c r="B86" s="381" t="s">
        <v>119</v>
      </c>
      <c r="C86" s="388"/>
      <c r="D86" s="386">
        <v>2022</v>
      </c>
      <c r="E86" s="404">
        <f>SUM(F86:J86)</f>
        <v>6359271</v>
      </c>
      <c r="F86" s="405">
        <v>2283538</v>
      </c>
      <c r="G86" s="405">
        <v>3992905</v>
      </c>
      <c r="H86" s="405">
        <v>2769</v>
      </c>
      <c r="I86" s="405">
        <v>16443</v>
      </c>
      <c r="J86" s="405">
        <v>63616</v>
      </c>
      <c r="K86" s="403"/>
    </row>
    <row r="87" spans="1:18" ht="14.25" customHeight="1">
      <c r="A87" s="244"/>
      <c r="B87" s="388" t="s">
        <v>120</v>
      </c>
      <c r="C87" s="388"/>
      <c r="D87" s="386">
        <v>2023</v>
      </c>
      <c r="E87" s="393">
        <f>SUM(F87:J87)</f>
        <v>7589753</v>
      </c>
      <c r="F87" s="404">
        <v>2802098</v>
      </c>
      <c r="G87" s="405">
        <v>4754237</v>
      </c>
      <c r="H87" s="405">
        <v>3745</v>
      </c>
      <c r="I87" s="405">
        <v>22218</v>
      </c>
      <c r="J87" s="405">
        <v>7455</v>
      </c>
      <c r="K87" s="403"/>
    </row>
    <row r="88" spans="1:18">
      <c r="A88" s="244"/>
      <c r="B88" s="388"/>
      <c r="C88" s="388"/>
      <c r="D88" s="386">
        <v>2024</v>
      </c>
      <c r="E88" s="393">
        <f>SUM(F88:J88)</f>
        <v>8854937</v>
      </c>
      <c r="F88" s="404">
        <v>3331357</v>
      </c>
      <c r="G88" s="405">
        <v>5482948</v>
      </c>
      <c r="H88" s="405">
        <v>4371</v>
      </c>
      <c r="I88" s="405">
        <v>28206</v>
      </c>
      <c r="J88" s="405">
        <v>8055</v>
      </c>
      <c r="K88" s="403"/>
      <c r="N88" s="405"/>
      <c r="O88" s="405"/>
      <c r="P88" s="407"/>
      <c r="Q88" s="405"/>
      <c r="R88" s="405"/>
    </row>
    <row r="89" spans="1:18" ht="6.75" customHeight="1" thickBot="1">
      <c r="A89" s="284"/>
      <c r="B89" s="408"/>
      <c r="C89" s="408"/>
      <c r="D89" s="409"/>
      <c r="E89" s="410"/>
      <c r="F89" s="411"/>
      <c r="G89" s="411"/>
      <c r="H89" s="411"/>
      <c r="I89" s="411"/>
      <c r="J89" s="411"/>
      <c r="K89" s="411"/>
    </row>
    <row r="90" spans="1:18" ht="16.5">
      <c r="A90" s="294"/>
      <c r="B90" s="292"/>
      <c r="C90" s="412"/>
      <c r="D90" s="412"/>
      <c r="E90" s="413"/>
      <c r="F90" s="414"/>
      <c r="G90" s="414"/>
      <c r="H90" s="414"/>
      <c r="I90" s="414"/>
      <c r="J90" s="414"/>
      <c r="K90" s="415" t="s">
        <v>55</v>
      </c>
    </row>
    <row r="91" spans="1:18" ht="15.75">
      <c r="A91" s="416"/>
      <c r="B91" s="292"/>
      <c r="C91" s="412"/>
      <c r="D91" s="412"/>
      <c r="E91" s="413"/>
      <c r="F91" s="414"/>
      <c r="G91" s="414"/>
      <c r="H91" s="414"/>
      <c r="I91" s="414"/>
      <c r="J91" s="414"/>
      <c r="K91" s="417" t="s">
        <v>105</v>
      </c>
    </row>
    <row r="92" spans="1:18" ht="15.75">
      <c r="A92" s="416"/>
      <c r="B92" s="418" t="s">
        <v>372</v>
      </c>
      <c r="C92" s="292"/>
      <c r="D92" s="292"/>
      <c r="E92" s="292"/>
      <c r="F92" s="292"/>
      <c r="G92" s="292"/>
      <c r="H92" s="419"/>
      <c r="I92" s="419"/>
      <c r="J92" s="419"/>
      <c r="K92" s="420"/>
    </row>
    <row r="93" spans="1:18" ht="16.5">
      <c r="A93" s="292"/>
      <c r="B93" s="421" t="s">
        <v>415</v>
      </c>
      <c r="C93" s="292"/>
      <c r="D93" s="292"/>
      <c r="E93" s="292"/>
      <c r="F93" s="292"/>
      <c r="G93" s="292"/>
      <c r="H93" s="417"/>
      <c r="I93" s="417"/>
      <c r="J93" s="417"/>
      <c r="K93" s="420"/>
    </row>
    <row r="94" spans="1:18" ht="15.75">
      <c r="A94" s="292"/>
      <c r="B94" s="422" t="s">
        <v>68</v>
      </c>
      <c r="C94" s="292"/>
      <c r="D94" s="292"/>
      <c r="E94" s="292"/>
      <c r="F94" s="292"/>
      <c r="G94" s="292"/>
      <c r="H94" s="417"/>
      <c r="I94" s="417"/>
      <c r="J94" s="417"/>
      <c r="K94" s="420"/>
    </row>
    <row r="95" spans="1:18" ht="15.75">
      <c r="A95" s="292"/>
      <c r="B95" s="423" t="s">
        <v>416</v>
      </c>
      <c r="C95" s="292"/>
      <c r="D95" s="292"/>
      <c r="E95" s="292"/>
      <c r="F95" s="292"/>
      <c r="G95" s="292"/>
      <c r="H95" s="417"/>
      <c r="I95" s="417"/>
      <c r="J95" s="417"/>
      <c r="K95" s="420"/>
    </row>
    <row r="96" spans="1:18" ht="15.75">
      <c r="A96" s="292"/>
      <c r="B96" s="423" t="s">
        <v>69</v>
      </c>
      <c r="C96" s="292"/>
      <c r="D96" s="292"/>
      <c r="E96" s="292"/>
      <c r="F96" s="292"/>
      <c r="G96" s="292"/>
      <c r="H96" s="417"/>
      <c r="I96" s="417"/>
      <c r="J96" s="417"/>
      <c r="K96" s="420"/>
    </row>
    <row r="97" spans="1:10" ht="15.75">
      <c r="A97" s="416"/>
      <c r="B97" s="416"/>
      <c r="C97" s="416"/>
      <c r="D97" s="416"/>
      <c r="E97" s="416"/>
      <c r="F97" s="416"/>
      <c r="G97" s="416"/>
      <c r="H97" s="424"/>
      <c r="I97" s="424"/>
      <c r="J97" s="424"/>
    </row>
    <row r="98" spans="1:10" ht="15.75">
      <c r="A98" s="416"/>
      <c r="C98" s="416"/>
      <c r="D98" s="416"/>
    </row>
    <row r="99" spans="1:10" ht="15.75">
      <c r="A99" s="416"/>
      <c r="C99" s="416"/>
      <c r="D99" s="416"/>
    </row>
    <row r="100" spans="1:10" ht="15.75">
      <c r="A100" s="416"/>
    </row>
    <row r="101" spans="1:10">
      <c r="A101" s="425"/>
    </row>
    <row r="102" spans="1:10">
      <c r="A102" s="426"/>
    </row>
  </sheetData>
  <printOptions horizontalCentered="1"/>
  <pageMargins left="0.55118110236220497" right="0.55118110236220497" top="0.39370078740157499" bottom="0.39370078740157499" header="0.39370078740157499" footer="0.39370078740157499"/>
  <pageSetup paperSize="9" scale="65" orientation="portrait" r:id="rId1"/>
  <rowBreaks count="1" manualBreakCount="1"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600F9-8BB7-446B-96A8-1DD2AE7F4D2C}">
  <sheetPr codeName="Sheet32">
    <tabColor rgb="FF92D050"/>
    <pageSetUpPr fitToPage="1"/>
  </sheetPr>
  <dimension ref="A1:R99"/>
  <sheetViews>
    <sheetView showGridLines="0" view="pageBreakPreview" zoomScale="90" zoomScaleNormal="90" zoomScaleSheetLayoutView="90" workbookViewId="0">
      <selection activeCell="K1" sqref="K1:K2"/>
    </sheetView>
  </sheetViews>
  <sheetFormatPr defaultColWidth="9.140625" defaultRowHeight="15"/>
  <cols>
    <col min="1" max="1" width="0.85546875" style="378" customWidth="1"/>
    <col min="2" max="2" width="13.7109375" style="378" customWidth="1"/>
    <col min="3" max="3" width="11.85546875" style="378" customWidth="1"/>
    <col min="4" max="4" width="9.140625" style="427"/>
    <col min="5" max="5" width="11.7109375" style="378" customWidth="1"/>
    <col min="6" max="6" width="14.140625" style="378" customWidth="1"/>
    <col min="7" max="7" width="15.28515625" style="378" customWidth="1"/>
    <col min="8" max="8" width="14.7109375" style="378" customWidth="1"/>
    <col min="9" max="10" width="16.28515625" style="378" customWidth="1"/>
    <col min="11" max="11" width="1" style="378" customWidth="1"/>
    <col min="12" max="12" width="9.140625" style="378"/>
    <col min="13" max="18" width="23.7109375" style="378" customWidth="1"/>
    <col min="19" max="16384" width="9.140625" style="378"/>
  </cols>
  <sheetData>
    <row r="1" spans="1:18" ht="15" customHeight="1">
      <c r="K1" s="61" t="s">
        <v>16</v>
      </c>
    </row>
    <row r="2" spans="1:18" ht="15" customHeight="1">
      <c r="K2" s="62" t="s">
        <v>17</v>
      </c>
    </row>
    <row r="3" spans="1:18" ht="9" customHeight="1"/>
    <row r="4" spans="1:18" ht="16.5">
      <c r="A4" s="233"/>
      <c r="B4" s="234" t="s">
        <v>228</v>
      </c>
      <c r="C4" s="235" t="s">
        <v>417</v>
      </c>
      <c r="D4" s="428"/>
      <c r="E4" s="233"/>
      <c r="F4" s="233"/>
      <c r="G4" s="233"/>
      <c r="H4" s="233"/>
      <c r="I4" s="233"/>
      <c r="J4" s="233"/>
      <c r="K4" s="233"/>
      <c r="L4" s="232"/>
    </row>
    <row r="5" spans="1:18" ht="16.5">
      <c r="A5" s="233"/>
      <c r="B5" s="237" t="s">
        <v>229</v>
      </c>
      <c r="C5" s="238" t="s">
        <v>418</v>
      </c>
      <c r="D5" s="429"/>
      <c r="E5" s="233"/>
      <c r="F5" s="379"/>
      <c r="G5" s="379"/>
      <c r="H5" s="379"/>
      <c r="I5" s="379"/>
      <c r="J5" s="379"/>
      <c r="K5" s="379"/>
      <c r="L5" s="232"/>
    </row>
    <row r="6" spans="1:18" ht="17.25" thickBot="1">
      <c r="A6" s="233"/>
      <c r="B6" s="233"/>
      <c r="C6" s="233"/>
      <c r="D6" s="430"/>
      <c r="E6" s="233"/>
      <c r="F6" s="233"/>
      <c r="G6" s="233"/>
      <c r="H6" s="233"/>
      <c r="I6" s="233"/>
      <c r="J6" s="233"/>
      <c r="K6" s="233"/>
      <c r="L6" s="232"/>
    </row>
    <row r="7" spans="1:18" ht="8.1" customHeight="1" thickTop="1">
      <c r="A7" s="241"/>
      <c r="B7" s="380" t="s">
        <v>18</v>
      </c>
      <c r="C7" s="380"/>
      <c r="D7" s="431"/>
      <c r="E7" s="380"/>
      <c r="F7" s="241"/>
      <c r="G7" s="380" t="s">
        <v>18</v>
      </c>
      <c r="H7" s="241"/>
      <c r="I7" s="241"/>
      <c r="J7" s="380" t="s">
        <v>18</v>
      </c>
      <c r="K7" s="380"/>
    </row>
    <row r="8" spans="1:18">
      <c r="A8" s="244"/>
      <c r="B8" s="381" t="s">
        <v>0</v>
      </c>
      <c r="C8" s="381"/>
      <c r="D8" s="246" t="s">
        <v>344</v>
      </c>
      <c r="E8" s="247" t="s">
        <v>14</v>
      </c>
      <c r="F8" s="247" t="s">
        <v>34</v>
      </c>
      <c r="G8" s="247" t="s">
        <v>35</v>
      </c>
      <c r="H8" s="247" t="s">
        <v>33</v>
      </c>
      <c r="I8" s="247" t="s">
        <v>33</v>
      </c>
      <c r="J8" s="247" t="s">
        <v>41</v>
      </c>
      <c r="K8" s="247"/>
    </row>
    <row r="9" spans="1:18" ht="15.75">
      <c r="A9" s="244"/>
      <c r="B9" s="253" t="s">
        <v>1</v>
      </c>
      <c r="C9" s="253"/>
      <c r="D9" s="250" t="s">
        <v>347</v>
      </c>
      <c r="E9" s="251" t="s">
        <v>15</v>
      </c>
      <c r="F9" s="382" t="s">
        <v>65</v>
      </c>
      <c r="G9" s="382" t="s">
        <v>66</v>
      </c>
      <c r="H9" s="247" t="s">
        <v>70</v>
      </c>
      <c r="I9" s="247" t="s">
        <v>71</v>
      </c>
      <c r="J9" s="247" t="s">
        <v>414</v>
      </c>
      <c r="K9" s="383"/>
    </row>
    <row r="10" spans="1:18">
      <c r="A10" s="244"/>
      <c r="B10" s="384" t="s">
        <v>18</v>
      </c>
      <c r="C10" s="384"/>
      <c r="D10" s="432"/>
      <c r="E10" s="384"/>
      <c r="F10" s="251"/>
      <c r="G10" s="251"/>
      <c r="H10" s="251" t="s">
        <v>57</v>
      </c>
      <c r="I10" s="251" t="s">
        <v>72</v>
      </c>
      <c r="J10" s="251" t="s">
        <v>32</v>
      </c>
      <c r="K10" s="251"/>
    </row>
    <row r="11" spans="1:18">
      <c r="A11" s="244"/>
      <c r="B11" s="244"/>
      <c r="C11" s="244"/>
      <c r="D11" s="432"/>
      <c r="E11" s="244"/>
      <c r="F11" s="251"/>
      <c r="G11" s="251"/>
      <c r="H11" s="251" t="s">
        <v>73</v>
      </c>
      <c r="I11" s="251" t="s">
        <v>67</v>
      </c>
      <c r="J11" s="251" t="s">
        <v>67</v>
      </c>
      <c r="K11" s="251"/>
    </row>
    <row r="12" spans="1:18" ht="8.1" customHeight="1">
      <c r="A12" s="385"/>
      <c r="B12" s="385"/>
      <c r="C12" s="385"/>
      <c r="D12" s="433"/>
      <c r="E12" s="385"/>
      <c r="F12" s="385"/>
      <c r="G12" s="385"/>
      <c r="H12" s="385"/>
      <c r="I12" s="385"/>
      <c r="J12" s="385"/>
      <c r="K12" s="255"/>
    </row>
    <row r="13" spans="1:18" ht="6" customHeight="1">
      <c r="A13" s="244"/>
      <c r="B13" s="244"/>
      <c r="C13" s="244"/>
      <c r="D13" s="432"/>
      <c r="E13" s="244"/>
      <c r="F13" s="244"/>
      <c r="G13" s="244"/>
      <c r="H13" s="244"/>
      <c r="I13" s="244"/>
      <c r="J13" s="244"/>
      <c r="K13" s="244"/>
    </row>
    <row r="14" spans="1:18" ht="13.5" customHeight="1">
      <c r="A14" s="244"/>
      <c r="B14" s="381" t="s">
        <v>14</v>
      </c>
      <c r="C14" s="381"/>
      <c r="D14" s="386">
        <v>2022</v>
      </c>
      <c r="E14" s="404">
        <f>E18++E86</f>
        <v>1522766</v>
      </c>
      <c r="F14" s="404">
        <f t="shared" ref="F14:J16" si="0">F18+F86</f>
        <v>718390</v>
      </c>
      <c r="G14" s="404">
        <f t="shared" si="0"/>
        <v>735643</v>
      </c>
      <c r="H14" s="404">
        <f t="shared" si="0"/>
        <v>4414</v>
      </c>
      <c r="I14" s="404">
        <f t="shared" si="0"/>
        <v>41129</v>
      </c>
      <c r="J14" s="404">
        <f t="shared" si="0"/>
        <v>23190</v>
      </c>
      <c r="K14" s="434"/>
      <c r="M14" s="435"/>
      <c r="N14" s="435"/>
      <c r="O14" s="435"/>
      <c r="P14" s="435"/>
      <c r="Q14" s="435"/>
      <c r="R14" s="435"/>
    </row>
    <row r="15" spans="1:18" ht="13.5" customHeight="1">
      <c r="A15" s="244"/>
      <c r="B15" s="388" t="s">
        <v>15</v>
      </c>
      <c r="C15" s="381"/>
      <c r="D15" s="386">
        <v>2023</v>
      </c>
      <c r="E15" s="404">
        <f>E19++E87</f>
        <v>1533101</v>
      </c>
      <c r="F15" s="404">
        <f t="shared" si="0"/>
        <v>642216</v>
      </c>
      <c r="G15" s="404">
        <f t="shared" si="0"/>
        <v>822709</v>
      </c>
      <c r="H15" s="404">
        <f t="shared" si="0"/>
        <v>7394</v>
      </c>
      <c r="I15" s="404">
        <f t="shared" si="0"/>
        <v>39390</v>
      </c>
      <c r="J15" s="404">
        <f t="shared" si="0"/>
        <v>21392</v>
      </c>
      <c r="K15" s="434"/>
      <c r="M15" s="436"/>
      <c r="N15" s="436"/>
      <c r="O15" s="390"/>
      <c r="P15" s="437"/>
    </row>
    <row r="16" spans="1:18" ht="13.5" customHeight="1">
      <c r="A16" s="244"/>
      <c r="B16" s="381"/>
      <c r="C16" s="381"/>
      <c r="D16" s="386">
        <v>2024</v>
      </c>
      <c r="E16" s="404">
        <f>E20++E88</f>
        <v>1570225</v>
      </c>
      <c r="F16" s="404">
        <f t="shared" si="0"/>
        <v>655837</v>
      </c>
      <c r="G16" s="404">
        <f t="shared" si="0"/>
        <v>847275</v>
      </c>
      <c r="H16" s="404">
        <f t="shared" si="0"/>
        <v>7709</v>
      </c>
      <c r="I16" s="404">
        <f t="shared" si="0"/>
        <v>39839</v>
      </c>
      <c r="J16" s="404">
        <f t="shared" si="0"/>
        <v>19565</v>
      </c>
      <c r="K16" s="434"/>
      <c r="M16" s="436"/>
      <c r="N16" s="436"/>
      <c r="O16" s="390"/>
      <c r="P16" s="437"/>
    </row>
    <row r="17" spans="1:16" ht="6" customHeight="1">
      <c r="A17" s="244"/>
      <c r="B17" s="299"/>
      <c r="C17" s="388"/>
      <c r="D17" s="392"/>
      <c r="E17" s="406"/>
      <c r="F17" s="406"/>
      <c r="G17" s="406"/>
      <c r="H17" s="406"/>
      <c r="I17" s="406"/>
      <c r="J17" s="406"/>
      <c r="K17" s="434"/>
      <c r="M17" s="436"/>
      <c r="N17" s="436"/>
      <c r="O17" s="390"/>
      <c r="P17" s="437"/>
    </row>
    <row r="18" spans="1:16" ht="13.5" customHeight="1">
      <c r="A18" s="244"/>
      <c r="B18" s="381" t="s">
        <v>2</v>
      </c>
      <c r="C18" s="381"/>
      <c r="D18" s="392">
        <v>2022</v>
      </c>
      <c r="E18" s="406">
        <f t="shared" ref="E18:J20" si="1">SUM(E22,E26,E30,E34,E38,E42,E46,E50,E54,E58,E62,E66,E70,E74,E78,E82,)</f>
        <v>292875</v>
      </c>
      <c r="F18" s="406">
        <f t="shared" si="1"/>
        <v>127899</v>
      </c>
      <c r="G18" s="406">
        <f t="shared" si="1"/>
        <v>106441</v>
      </c>
      <c r="H18" s="406">
        <f t="shared" si="1"/>
        <v>3836</v>
      </c>
      <c r="I18" s="406">
        <f t="shared" si="1"/>
        <v>35071</v>
      </c>
      <c r="J18" s="406">
        <f t="shared" si="1"/>
        <v>19628</v>
      </c>
      <c r="K18" s="405"/>
      <c r="M18" s="436"/>
      <c r="N18" s="436"/>
      <c r="O18" s="390"/>
      <c r="P18" s="437"/>
    </row>
    <row r="19" spans="1:16" ht="13.5" customHeight="1">
      <c r="A19" s="244"/>
      <c r="B19" s="381"/>
      <c r="C19" s="381"/>
      <c r="D19" s="392">
        <v>2023</v>
      </c>
      <c r="E19" s="406">
        <f t="shared" si="1"/>
        <v>297900</v>
      </c>
      <c r="F19" s="406">
        <f t="shared" si="1"/>
        <v>122871</v>
      </c>
      <c r="G19" s="406">
        <f t="shared" si="1"/>
        <v>114696</v>
      </c>
      <c r="H19" s="406">
        <f t="shared" si="1"/>
        <v>6304</v>
      </c>
      <c r="I19" s="406">
        <f t="shared" si="1"/>
        <v>33581</v>
      </c>
      <c r="J19" s="406">
        <f t="shared" si="1"/>
        <v>20448</v>
      </c>
      <c r="K19" s="405"/>
      <c r="M19" s="436"/>
      <c r="N19" s="436"/>
      <c r="O19" s="390"/>
      <c r="P19" s="437"/>
    </row>
    <row r="20" spans="1:16" ht="13.5" customHeight="1">
      <c r="A20" s="244"/>
      <c r="B20" s="381"/>
      <c r="C20" s="381"/>
      <c r="D20" s="392">
        <v>2024</v>
      </c>
      <c r="E20" s="406">
        <f t="shared" si="1"/>
        <v>304222</v>
      </c>
      <c r="F20" s="406">
        <f t="shared" si="1"/>
        <v>126305</v>
      </c>
      <c r="G20" s="406">
        <f t="shared" si="1"/>
        <v>117076</v>
      </c>
      <c r="H20" s="406">
        <f t="shared" si="1"/>
        <v>7630</v>
      </c>
      <c r="I20" s="406">
        <f t="shared" si="1"/>
        <v>33763</v>
      </c>
      <c r="J20" s="406">
        <f t="shared" si="1"/>
        <v>19448</v>
      </c>
      <c r="K20" s="405"/>
      <c r="M20" s="438"/>
      <c r="N20" s="438"/>
      <c r="O20" s="390"/>
      <c r="P20" s="437"/>
    </row>
    <row r="21" spans="1:16" ht="6" customHeight="1">
      <c r="A21" s="244"/>
      <c r="B21" s="381"/>
      <c r="C21" s="381"/>
      <c r="D21" s="392"/>
      <c r="E21" s="439"/>
      <c r="F21" s="439"/>
      <c r="G21" s="439"/>
      <c r="H21" s="439"/>
      <c r="I21" s="439"/>
      <c r="J21" s="439"/>
      <c r="K21" s="405"/>
    </row>
    <row r="22" spans="1:16" ht="13.5" customHeight="1">
      <c r="A22" s="244"/>
      <c r="B22" s="394" t="s">
        <v>3</v>
      </c>
      <c r="C22" s="394"/>
      <c r="D22" s="392">
        <v>2022</v>
      </c>
      <c r="E22" s="439">
        <f>SUM(F22:J22)</f>
        <v>36346</v>
      </c>
      <c r="F22" s="439">
        <v>17744</v>
      </c>
      <c r="G22" s="439">
        <v>12307</v>
      </c>
      <c r="H22" s="407">
        <v>45</v>
      </c>
      <c r="I22" s="439">
        <v>4559</v>
      </c>
      <c r="J22" s="439">
        <v>1691</v>
      </c>
      <c r="K22" s="403"/>
    </row>
    <row r="23" spans="1:16" ht="13.5" customHeight="1">
      <c r="A23" s="244"/>
      <c r="B23" s="394"/>
      <c r="C23" s="394"/>
      <c r="D23" s="392">
        <v>2023</v>
      </c>
      <c r="E23" s="439">
        <f>SUM(F23:J23)</f>
        <v>39185</v>
      </c>
      <c r="F23" s="439">
        <v>18897</v>
      </c>
      <c r="G23" s="439">
        <v>13833</v>
      </c>
      <c r="H23" s="407">
        <v>50</v>
      </c>
      <c r="I23" s="439">
        <v>4622</v>
      </c>
      <c r="J23" s="439">
        <v>1783</v>
      </c>
      <c r="K23" s="403"/>
    </row>
    <row r="24" spans="1:16" ht="13.5" customHeight="1">
      <c r="A24" s="244"/>
      <c r="B24" s="394"/>
      <c r="C24" s="394"/>
      <c r="D24" s="392">
        <v>2024</v>
      </c>
      <c r="E24" s="439">
        <f>SUM(F24:J24)</f>
        <v>41304</v>
      </c>
      <c r="F24" s="439">
        <v>20348</v>
      </c>
      <c r="G24" s="439">
        <v>14015</v>
      </c>
      <c r="H24" s="407">
        <v>240</v>
      </c>
      <c r="I24" s="439">
        <v>4658</v>
      </c>
      <c r="J24" s="439">
        <v>2043</v>
      </c>
      <c r="K24" s="403"/>
    </row>
    <row r="25" spans="1:16" ht="6" customHeight="1">
      <c r="A25" s="244"/>
      <c r="B25" s="394"/>
      <c r="C25" s="394"/>
      <c r="D25" s="392"/>
      <c r="E25" s="439"/>
      <c r="F25" s="439"/>
      <c r="G25" s="439"/>
      <c r="H25" s="407"/>
      <c r="I25" s="439"/>
      <c r="J25" s="439"/>
      <c r="K25" s="403"/>
    </row>
    <row r="26" spans="1:16" ht="13.5" customHeight="1">
      <c r="A26" s="244"/>
      <c r="B26" s="394" t="s">
        <v>37</v>
      </c>
      <c r="C26" s="394"/>
      <c r="D26" s="392">
        <v>2022</v>
      </c>
      <c r="E26" s="439">
        <f>SUM(F26:J26)</f>
        <v>10777</v>
      </c>
      <c r="F26" s="439">
        <v>6193</v>
      </c>
      <c r="G26" s="439">
        <v>3593</v>
      </c>
      <c r="H26" s="407">
        <v>17</v>
      </c>
      <c r="I26" s="439">
        <v>584</v>
      </c>
      <c r="J26" s="439">
        <v>390</v>
      </c>
      <c r="K26" s="403"/>
    </row>
    <row r="27" spans="1:16" ht="13.5" customHeight="1">
      <c r="A27" s="244"/>
      <c r="B27" s="394"/>
      <c r="C27" s="394"/>
      <c r="D27" s="392">
        <v>2023</v>
      </c>
      <c r="E27" s="439">
        <f>SUM(F27:J27)</f>
        <v>10822</v>
      </c>
      <c r="F27" s="439">
        <v>6119</v>
      </c>
      <c r="G27" s="439">
        <v>3855</v>
      </c>
      <c r="H27" s="407">
        <v>17</v>
      </c>
      <c r="I27" s="439">
        <v>484</v>
      </c>
      <c r="J27" s="439">
        <v>347</v>
      </c>
      <c r="K27" s="403"/>
    </row>
    <row r="28" spans="1:16" ht="13.5" customHeight="1">
      <c r="A28" s="244"/>
      <c r="B28" s="394"/>
      <c r="C28" s="394"/>
      <c r="D28" s="392">
        <v>2024</v>
      </c>
      <c r="E28" s="439">
        <f>SUM(F28:J28)</f>
        <v>10375</v>
      </c>
      <c r="F28" s="439">
        <v>5357</v>
      </c>
      <c r="G28" s="439">
        <v>3886</v>
      </c>
      <c r="H28" s="407">
        <v>27</v>
      </c>
      <c r="I28" s="439">
        <v>764</v>
      </c>
      <c r="J28" s="439">
        <v>341</v>
      </c>
      <c r="K28" s="403"/>
    </row>
    <row r="29" spans="1:16" ht="6" customHeight="1">
      <c r="A29" s="244"/>
      <c r="B29" s="394"/>
      <c r="C29" s="394"/>
      <c r="D29" s="392"/>
      <c r="E29" s="439"/>
      <c r="F29" s="439"/>
      <c r="G29" s="439"/>
      <c r="H29" s="407"/>
      <c r="I29" s="439"/>
      <c r="J29" s="439"/>
      <c r="K29" s="403"/>
    </row>
    <row r="30" spans="1:16" ht="13.5" customHeight="1">
      <c r="A30" s="244"/>
      <c r="B30" s="394" t="s">
        <v>4</v>
      </c>
      <c r="C30" s="394"/>
      <c r="D30" s="392">
        <v>2022</v>
      </c>
      <c r="E30" s="439">
        <f>SUM(F30:J30)</f>
        <v>6887</v>
      </c>
      <c r="F30" s="439">
        <v>3868</v>
      </c>
      <c r="G30" s="439">
        <v>2524</v>
      </c>
      <c r="H30" s="407" t="s">
        <v>45</v>
      </c>
      <c r="I30" s="439">
        <v>394</v>
      </c>
      <c r="J30" s="439">
        <v>101</v>
      </c>
      <c r="K30" s="403"/>
    </row>
    <row r="31" spans="1:16" ht="13.5" customHeight="1">
      <c r="A31" s="244"/>
      <c r="B31" s="394"/>
      <c r="C31" s="394"/>
      <c r="D31" s="392">
        <v>2023</v>
      </c>
      <c r="E31" s="439">
        <f>SUM(F31:J31)</f>
        <v>6502</v>
      </c>
      <c r="F31" s="439">
        <v>3638</v>
      </c>
      <c r="G31" s="439">
        <v>2496</v>
      </c>
      <c r="H31" s="407">
        <v>1</v>
      </c>
      <c r="I31" s="439">
        <v>285</v>
      </c>
      <c r="J31" s="439">
        <v>82</v>
      </c>
      <c r="K31" s="403"/>
    </row>
    <row r="32" spans="1:16" ht="13.5" customHeight="1">
      <c r="A32" s="244"/>
      <c r="B32" s="394"/>
      <c r="C32" s="394"/>
      <c r="D32" s="392">
        <v>2024</v>
      </c>
      <c r="E32" s="439">
        <f>SUM(F32:J32)</f>
        <v>6623</v>
      </c>
      <c r="F32" s="439">
        <v>3743</v>
      </c>
      <c r="G32" s="439">
        <v>2533</v>
      </c>
      <c r="H32" s="407" t="s">
        <v>45</v>
      </c>
      <c r="I32" s="439">
        <v>290</v>
      </c>
      <c r="J32" s="439">
        <v>57</v>
      </c>
      <c r="K32" s="403"/>
    </row>
    <row r="33" spans="1:11" ht="8.1" customHeight="1">
      <c r="A33" s="244"/>
      <c r="B33" s="394"/>
      <c r="C33" s="394"/>
      <c r="D33" s="392"/>
      <c r="E33" s="439"/>
      <c r="F33" s="439"/>
      <c r="G33" s="439"/>
      <c r="H33" s="407"/>
      <c r="I33" s="439"/>
      <c r="J33" s="439"/>
      <c r="K33" s="403"/>
    </row>
    <row r="34" spans="1:11" ht="13.5" customHeight="1">
      <c r="A34" s="244"/>
      <c r="B34" s="394" t="s">
        <v>5</v>
      </c>
      <c r="C34" s="394"/>
      <c r="D34" s="392">
        <v>2022</v>
      </c>
      <c r="E34" s="439">
        <f>SUM(F34:J34)</f>
        <v>6377</v>
      </c>
      <c r="F34" s="439">
        <v>2986</v>
      </c>
      <c r="G34" s="439">
        <v>2488</v>
      </c>
      <c r="H34" s="407">
        <v>2</v>
      </c>
      <c r="I34" s="439">
        <v>669</v>
      </c>
      <c r="J34" s="439">
        <v>232</v>
      </c>
      <c r="K34" s="403"/>
    </row>
    <row r="35" spans="1:11" ht="13.5" customHeight="1">
      <c r="A35" s="244"/>
      <c r="B35" s="394"/>
      <c r="C35" s="394"/>
      <c r="D35" s="392">
        <v>2023</v>
      </c>
      <c r="E35" s="439">
        <f>SUM(F35:J35)</f>
        <v>6459</v>
      </c>
      <c r="F35" s="439">
        <v>3075</v>
      </c>
      <c r="G35" s="439">
        <v>2718</v>
      </c>
      <c r="H35" s="407">
        <v>0</v>
      </c>
      <c r="I35" s="439">
        <v>436</v>
      </c>
      <c r="J35" s="439">
        <v>230</v>
      </c>
      <c r="K35" s="403"/>
    </row>
    <row r="36" spans="1:11" ht="13.5" customHeight="1">
      <c r="A36" s="244"/>
      <c r="B36" s="394"/>
      <c r="C36" s="394"/>
      <c r="D36" s="392">
        <v>2024</v>
      </c>
      <c r="E36" s="439">
        <f>SUM(F36:J36)</f>
        <v>6691</v>
      </c>
      <c r="F36" s="439">
        <v>3308</v>
      </c>
      <c r="G36" s="439">
        <v>2647</v>
      </c>
      <c r="H36" s="407" t="s">
        <v>45</v>
      </c>
      <c r="I36" s="439">
        <v>474</v>
      </c>
      <c r="J36" s="439">
        <v>262</v>
      </c>
      <c r="K36" s="403"/>
    </row>
    <row r="37" spans="1:11" ht="6" customHeight="1">
      <c r="A37" s="244"/>
      <c r="B37" s="394"/>
      <c r="C37" s="394"/>
      <c r="D37" s="392"/>
      <c r="E37" s="439"/>
      <c r="F37" s="439"/>
      <c r="G37" s="439"/>
      <c r="H37" s="407"/>
      <c r="I37" s="439"/>
      <c r="J37" s="439"/>
      <c r="K37" s="403"/>
    </row>
    <row r="38" spans="1:11" ht="13.5" customHeight="1">
      <c r="A38" s="244"/>
      <c r="B38" s="394" t="s">
        <v>6</v>
      </c>
      <c r="C38" s="394"/>
      <c r="D38" s="392">
        <v>2022</v>
      </c>
      <c r="E38" s="439">
        <f>SUM(F38:J38)</f>
        <v>5749</v>
      </c>
      <c r="F38" s="439">
        <v>1856</v>
      </c>
      <c r="G38" s="439">
        <v>1793</v>
      </c>
      <c r="H38" s="407">
        <v>8</v>
      </c>
      <c r="I38" s="439">
        <v>1889</v>
      </c>
      <c r="J38" s="439">
        <v>203</v>
      </c>
      <c r="K38" s="403"/>
    </row>
    <row r="39" spans="1:11" ht="13.5" customHeight="1">
      <c r="A39" s="244"/>
      <c r="B39" s="394"/>
      <c r="C39" s="394"/>
      <c r="D39" s="392">
        <v>2023</v>
      </c>
      <c r="E39" s="439">
        <f>SUM(F39:J39)</f>
        <v>6071</v>
      </c>
      <c r="F39" s="439">
        <v>1884</v>
      </c>
      <c r="G39" s="439">
        <v>1825</v>
      </c>
      <c r="H39" s="407">
        <v>57</v>
      </c>
      <c r="I39" s="439">
        <v>2115</v>
      </c>
      <c r="J39" s="439">
        <v>190</v>
      </c>
      <c r="K39" s="403"/>
    </row>
    <row r="40" spans="1:11" ht="13.5" customHeight="1">
      <c r="A40" s="244"/>
      <c r="B40" s="394"/>
      <c r="C40" s="394"/>
      <c r="D40" s="392">
        <v>2024</v>
      </c>
      <c r="E40" s="439">
        <f>SUM(F40:J40)</f>
        <v>6286</v>
      </c>
      <c r="F40" s="439">
        <v>2193</v>
      </c>
      <c r="G40" s="439">
        <v>1920</v>
      </c>
      <c r="H40" s="407">
        <v>13</v>
      </c>
      <c r="I40" s="439">
        <v>1956</v>
      </c>
      <c r="J40" s="439">
        <v>204</v>
      </c>
      <c r="K40" s="403"/>
    </row>
    <row r="41" spans="1:11" ht="6" customHeight="1">
      <c r="A41" s="244"/>
      <c r="B41" s="394"/>
      <c r="C41" s="394"/>
      <c r="D41" s="392"/>
      <c r="E41" s="439"/>
      <c r="F41" s="439"/>
      <c r="G41" s="439"/>
      <c r="H41" s="407"/>
      <c r="I41" s="439"/>
      <c r="J41" s="439"/>
      <c r="K41" s="403"/>
    </row>
    <row r="42" spans="1:11" ht="13.5" customHeight="1">
      <c r="A42" s="244"/>
      <c r="B42" s="394" t="s">
        <v>7</v>
      </c>
      <c r="C42" s="394"/>
      <c r="D42" s="392">
        <v>2022</v>
      </c>
      <c r="E42" s="439">
        <f>SUM(F42:J42)</f>
        <v>10397</v>
      </c>
      <c r="F42" s="439">
        <v>6267</v>
      </c>
      <c r="G42" s="439">
        <v>2922</v>
      </c>
      <c r="H42" s="407" t="s">
        <v>45</v>
      </c>
      <c r="I42" s="439">
        <v>915</v>
      </c>
      <c r="J42" s="439">
        <v>293</v>
      </c>
      <c r="K42" s="403"/>
    </row>
    <row r="43" spans="1:11" ht="13.5" customHeight="1">
      <c r="A43" s="244"/>
      <c r="B43" s="394"/>
      <c r="C43" s="394"/>
      <c r="D43" s="392">
        <v>2023</v>
      </c>
      <c r="E43" s="439">
        <f>SUM(F43:J43)</f>
        <v>8472</v>
      </c>
      <c r="F43" s="439">
        <v>4563</v>
      </c>
      <c r="G43" s="439">
        <v>2747</v>
      </c>
      <c r="H43" s="407">
        <v>6</v>
      </c>
      <c r="I43" s="439">
        <v>809</v>
      </c>
      <c r="J43" s="439">
        <v>347</v>
      </c>
      <c r="K43" s="403"/>
    </row>
    <row r="44" spans="1:11" ht="13.5" customHeight="1">
      <c r="A44" s="244"/>
      <c r="B44" s="394"/>
      <c r="C44" s="394"/>
      <c r="D44" s="392">
        <v>2024</v>
      </c>
      <c r="E44" s="439">
        <f>SUM(F44:J44)</f>
        <v>8438</v>
      </c>
      <c r="F44" s="439">
        <v>4523</v>
      </c>
      <c r="G44" s="439">
        <v>2806</v>
      </c>
      <c r="H44" s="407" t="s">
        <v>45</v>
      </c>
      <c r="I44" s="439">
        <v>837</v>
      </c>
      <c r="J44" s="439">
        <v>272</v>
      </c>
      <c r="K44" s="403"/>
    </row>
    <row r="45" spans="1:11" ht="6" customHeight="1">
      <c r="A45" s="244"/>
      <c r="B45" s="394"/>
      <c r="C45" s="394"/>
      <c r="D45" s="392"/>
      <c r="E45" s="439"/>
      <c r="F45" s="439"/>
      <c r="G45" s="439"/>
      <c r="H45" s="407"/>
      <c r="I45" s="439"/>
      <c r="J45" s="439"/>
      <c r="K45" s="403"/>
    </row>
    <row r="46" spans="1:11" ht="13.5" customHeight="1">
      <c r="A46" s="244"/>
      <c r="B46" s="394" t="s">
        <v>9</v>
      </c>
      <c r="C46" s="394"/>
      <c r="D46" s="392">
        <v>2022</v>
      </c>
      <c r="E46" s="439">
        <f>SUM(F46:J46)</f>
        <v>17516</v>
      </c>
      <c r="F46" s="439">
        <v>8745</v>
      </c>
      <c r="G46" s="439">
        <v>5049</v>
      </c>
      <c r="H46" s="407">
        <v>17</v>
      </c>
      <c r="I46" s="439">
        <v>2907</v>
      </c>
      <c r="J46" s="439">
        <v>798</v>
      </c>
      <c r="K46" s="403"/>
    </row>
    <row r="47" spans="1:11" ht="13.5" customHeight="1">
      <c r="A47" s="244"/>
      <c r="B47" s="394"/>
      <c r="C47" s="394"/>
      <c r="D47" s="392">
        <v>2023</v>
      </c>
      <c r="E47" s="439">
        <f>SUM(F47:J47)</f>
        <v>17195</v>
      </c>
      <c r="F47" s="439">
        <v>7745</v>
      </c>
      <c r="G47" s="439">
        <v>5604</v>
      </c>
      <c r="H47" s="407">
        <v>35</v>
      </c>
      <c r="I47" s="439">
        <v>3013</v>
      </c>
      <c r="J47" s="439">
        <v>798</v>
      </c>
      <c r="K47" s="403"/>
    </row>
    <row r="48" spans="1:11" ht="13.5" customHeight="1">
      <c r="A48" s="244"/>
      <c r="B48" s="394"/>
      <c r="C48" s="394"/>
      <c r="D48" s="392">
        <v>2024</v>
      </c>
      <c r="E48" s="439">
        <f>SUM(F48:J48)</f>
        <v>17654</v>
      </c>
      <c r="F48" s="439">
        <v>7845</v>
      </c>
      <c r="G48" s="439">
        <v>6096</v>
      </c>
      <c r="H48" s="407">
        <v>36</v>
      </c>
      <c r="I48" s="439">
        <v>2995</v>
      </c>
      <c r="J48" s="439">
        <v>682</v>
      </c>
      <c r="K48" s="403"/>
    </row>
    <row r="49" spans="1:11" ht="6" customHeight="1">
      <c r="A49" s="244"/>
      <c r="B49" s="394"/>
      <c r="C49" s="394"/>
      <c r="D49" s="392"/>
      <c r="E49" s="439"/>
      <c r="F49" s="439"/>
      <c r="G49" s="439"/>
      <c r="H49" s="407"/>
      <c r="I49" s="439"/>
      <c r="J49" s="439"/>
      <c r="K49" s="403"/>
    </row>
    <row r="50" spans="1:11" ht="13.5" customHeight="1">
      <c r="A50" s="244"/>
      <c r="B50" s="394" t="s">
        <v>8</v>
      </c>
      <c r="C50" s="394"/>
      <c r="D50" s="392">
        <v>2022</v>
      </c>
      <c r="E50" s="439">
        <f>SUM(F50:J50)</f>
        <v>14988</v>
      </c>
      <c r="F50" s="439">
        <v>8981</v>
      </c>
      <c r="G50" s="439">
        <v>3835</v>
      </c>
      <c r="H50" s="407">
        <v>10</v>
      </c>
      <c r="I50" s="439">
        <v>1354</v>
      </c>
      <c r="J50" s="439">
        <v>808</v>
      </c>
      <c r="K50" s="403"/>
    </row>
    <row r="51" spans="1:11" ht="13.5" customHeight="1">
      <c r="A51" s="244"/>
      <c r="B51" s="394"/>
      <c r="C51" s="394"/>
      <c r="D51" s="392">
        <v>2023</v>
      </c>
      <c r="E51" s="439">
        <f>SUM(F51:J51)</f>
        <v>12802</v>
      </c>
      <c r="F51" s="439">
        <v>6481</v>
      </c>
      <c r="G51" s="439">
        <v>4411</v>
      </c>
      <c r="H51" s="407">
        <v>18</v>
      </c>
      <c r="I51" s="439">
        <v>1152</v>
      </c>
      <c r="J51" s="439">
        <v>740</v>
      </c>
      <c r="K51" s="403"/>
    </row>
    <row r="52" spans="1:11" ht="13.5" customHeight="1">
      <c r="A52" s="244"/>
      <c r="B52" s="394"/>
      <c r="C52" s="394"/>
      <c r="D52" s="392">
        <v>2024</v>
      </c>
      <c r="E52" s="439">
        <f>SUM(F52:J52)</f>
        <v>11368</v>
      </c>
      <c r="F52" s="439">
        <v>5405</v>
      </c>
      <c r="G52" s="439">
        <v>4089</v>
      </c>
      <c r="H52" s="407">
        <v>26</v>
      </c>
      <c r="I52" s="439">
        <v>1218</v>
      </c>
      <c r="J52" s="439">
        <v>630</v>
      </c>
      <c r="K52" s="403"/>
    </row>
    <row r="53" spans="1:11" ht="6" customHeight="1">
      <c r="A53" s="244"/>
      <c r="B53" s="394"/>
      <c r="C53" s="394"/>
      <c r="D53" s="392"/>
      <c r="E53" s="439"/>
      <c r="F53" s="439"/>
      <c r="G53" s="439"/>
      <c r="H53" s="407"/>
      <c r="I53" s="439"/>
      <c r="J53" s="439"/>
      <c r="K53" s="403"/>
    </row>
    <row r="54" spans="1:11" ht="13.5" customHeight="1">
      <c r="A54" s="244"/>
      <c r="B54" s="394" t="s">
        <v>36</v>
      </c>
      <c r="C54" s="394"/>
      <c r="D54" s="392">
        <v>2022</v>
      </c>
      <c r="E54" s="439">
        <f>SUM(F54:J54)</f>
        <v>2304</v>
      </c>
      <c r="F54" s="439">
        <v>1707</v>
      </c>
      <c r="G54" s="439">
        <v>472</v>
      </c>
      <c r="H54" s="407" t="s">
        <v>45</v>
      </c>
      <c r="I54" s="439">
        <v>12</v>
      </c>
      <c r="J54" s="439">
        <v>113</v>
      </c>
      <c r="K54" s="403"/>
    </row>
    <row r="55" spans="1:11" ht="13.5" customHeight="1">
      <c r="A55" s="244"/>
      <c r="B55" s="394"/>
      <c r="C55" s="394"/>
      <c r="D55" s="392">
        <v>2023</v>
      </c>
      <c r="E55" s="439">
        <f>SUM(F55:J55)</f>
        <v>1819</v>
      </c>
      <c r="F55" s="439">
        <v>1113</v>
      </c>
      <c r="G55" s="439">
        <v>607</v>
      </c>
      <c r="H55" s="407">
        <v>2</v>
      </c>
      <c r="I55" s="439">
        <v>6</v>
      </c>
      <c r="J55" s="439">
        <v>91</v>
      </c>
      <c r="K55" s="403"/>
    </row>
    <row r="56" spans="1:11" ht="13.5" customHeight="1">
      <c r="A56" s="244"/>
      <c r="B56" s="394"/>
      <c r="C56" s="394"/>
      <c r="D56" s="392">
        <v>2024</v>
      </c>
      <c r="E56" s="439">
        <f>SUM(F56:J56)</f>
        <v>1966</v>
      </c>
      <c r="F56" s="439">
        <v>1211</v>
      </c>
      <c r="G56" s="439">
        <v>633</v>
      </c>
      <c r="H56" s="407">
        <v>3</v>
      </c>
      <c r="I56" s="439">
        <v>4</v>
      </c>
      <c r="J56" s="439">
        <v>115</v>
      </c>
      <c r="K56" s="403"/>
    </row>
    <row r="57" spans="1:11" ht="6" customHeight="1">
      <c r="A57" s="244"/>
      <c r="B57" s="394"/>
      <c r="C57" s="394"/>
      <c r="D57" s="392"/>
      <c r="E57" s="439"/>
      <c r="F57" s="439"/>
      <c r="G57" s="439"/>
      <c r="H57" s="407"/>
      <c r="I57" s="439"/>
      <c r="J57" s="439"/>
      <c r="K57" s="403"/>
    </row>
    <row r="58" spans="1:11" ht="13.5" customHeight="1">
      <c r="A58" s="244"/>
      <c r="B58" s="394" t="s">
        <v>12</v>
      </c>
      <c r="C58" s="394"/>
      <c r="D58" s="392">
        <v>2022</v>
      </c>
      <c r="E58" s="439">
        <f>SUM(F58:J58)</f>
        <v>43101</v>
      </c>
      <c r="F58" s="439">
        <v>17521</v>
      </c>
      <c r="G58" s="439">
        <v>11305</v>
      </c>
      <c r="H58" s="407">
        <v>553</v>
      </c>
      <c r="I58" s="439">
        <v>6805</v>
      </c>
      <c r="J58" s="439">
        <v>6917</v>
      </c>
      <c r="K58" s="403"/>
    </row>
    <row r="59" spans="1:11" ht="13.5" customHeight="1">
      <c r="A59" s="244"/>
      <c r="C59" s="394"/>
      <c r="D59" s="392">
        <v>2023</v>
      </c>
      <c r="E59" s="439">
        <f>SUM(F59:J59)</f>
        <v>44896</v>
      </c>
      <c r="F59" s="439">
        <v>17339</v>
      </c>
      <c r="G59" s="439">
        <v>13338</v>
      </c>
      <c r="H59" s="407">
        <v>544</v>
      </c>
      <c r="I59" s="439">
        <v>6256</v>
      </c>
      <c r="J59" s="439">
        <v>7419</v>
      </c>
      <c r="K59" s="403"/>
    </row>
    <row r="60" spans="1:11" ht="13.5" customHeight="1">
      <c r="A60" s="244"/>
      <c r="B60" s="394"/>
      <c r="C60" s="394"/>
      <c r="D60" s="392">
        <v>2024</v>
      </c>
      <c r="E60" s="439">
        <f>SUM(F60:J60)</f>
        <v>47061</v>
      </c>
      <c r="F60" s="439">
        <v>18245</v>
      </c>
      <c r="G60" s="439">
        <v>15059</v>
      </c>
      <c r="H60" s="407">
        <v>1021</v>
      </c>
      <c r="I60" s="439">
        <v>6391</v>
      </c>
      <c r="J60" s="439">
        <v>6345</v>
      </c>
      <c r="K60" s="403"/>
    </row>
    <row r="61" spans="1:11" ht="6" customHeight="1">
      <c r="A61" s="244"/>
      <c r="B61" s="394"/>
      <c r="C61" s="394"/>
      <c r="D61" s="392"/>
      <c r="E61" s="439"/>
      <c r="F61" s="439"/>
      <c r="G61" s="439"/>
      <c r="H61" s="407"/>
      <c r="I61" s="439"/>
      <c r="J61" s="439"/>
      <c r="K61" s="403"/>
    </row>
    <row r="62" spans="1:11" ht="13.5" customHeight="1">
      <c r="A62" s="244"/>
      <c r="B62" s="394" t="s">
        <v>13</v>
      </c>
      <c r="C62" s="394"/>
      <c r="D62" s="392">
        <v>2022</v>
      </c>
      <c r="E62" s="439">
        <f>SUM(F62:J62)</f>
        <v>5518</v>
      </c>
      <c r="F62" s="439">
        <v>3562</v>
      </c>
      <c r="G62" s="439">
        <v>1706</v>
      </c>
      <c r="H62" s="407">
        <v>1</v>
      </c>
      <c r="I62" s="439">
        <v>178</v>
      </c>
      <c r="J62" s="439">
        <v>71</v>
      </c>
      <c r="K62" s="403"/>
    </row>
    <row r="63" spans="1:11" ht="13.5" customHeight="1">
      <c r="A63" s="244"/>
      <c r="C63" s="394"/>
      <c r="D63" s="392">
        <v>2023</v>
      </c>
      <c r="E63" s="439">
        <f>SUM(F63:J63)</f>
        <v>5345</v>
      </c>
      <c r="F63" s="439">
        <v>3506</v>
      </c>
      <c r="G63" s="439">
        <v>1618</v>
      </c>
      <c r="H63" s="407">
        <v>0</v>
      </c>
      <c r="I63" s="439">
        <v>163</v>
      </c>
      <c r="J63" s="439">
        <v>58</v>
      </c>
      <c r="K63" s="403"/>
    </row>
    <row r="64" spans="1:11" ht="13.5" customHeight="1">
      <c r="A64" s="244"/>
      <c r="B64" s="394"/>
      <c r="C64" s="394"/>
      <c r="D64" s="392">
        <v>2024</v>
      </c>
      <c r="E64" s="439">
        <f>SUM(F64:J64)</f>
        <v>5434</v>
      </c>
      <c r="F64" s="439">
        <v>3500</v>
      </c>
      <c r="G64" s="439">
        <v>1736</v>
      </c>
      <c r="H64" s="407">
        <v>5</v>
      </c>
      <c r="I64" s="439">
        <v>119</v>
      </c>
      <c r="J64" s="439">
        <v>74</v>
      </c>
      <c r="K64" s="403"/>
    </row>
    <row r="65" spans="1:11" ht="6" customHeight="1">
      <c r="A65" s="244"/>
      <c r="B65" s="394"/>
      <c r="C65" s="394"/>
      <c r="D65" s="392"/>
      <c r="E65" s="439"/>
      <c r="F65" s="439"/>
      <c r="G65" s="439"/>
      <c r="H65" s="407"/>
      <c r="I65" s="439"/>
      <c r="J65" s="439"/>
      <c r="K65" s="403"/>
    </row>
    <row r="66" spans="1:11" ht="13.5" customHeight="1">
      <c r="A66" s="244"/>
      <c r="B66" s="394" t="s">
        <v>10</v>
      </c>
      <c r="C66" s="394"/>
      <c r="D66" s="392">
        <v>2022</v>
      </c>
      <c r="E66" s="439">
        <f>SUM(F66:J66)</f>
        <v>19930</v>
      </c>
      <c r="F66" s="439">
        <v>7511</v>
      </c>
      <c r="G66" s="439">
        <v>7576</v>
      </c>
      <c r="H66" s="407">
        <v>80</v>
      </c>
      <c r="I66" s="439">
        <v>2556</v>
      </c>
      <c r="J66" s="439">
        <v>2207</v>
      </c>
      <c r="K66" s="403"/>
    </row>
    <row r="67" spans="1:11" ht="13.5" customHeight="1">
      <c r="A67" s="244"/>
      <c r="B67" s="394"/>
      <c r="C67" s="394"/>
      <c r="D67" s="392">
        <v>2023</v>
      </c>
      <c r="E67" s="439">
        <f>SUM(F67:J67)</f>
        <v>22752</v>
      </c>
      <c r="F67" s="439">
        <v>8630</v>
      </c>
      <c r="G67" s="439">
        <v>8870</v>
      </c>
      <c r="H67" s="407">
        <v>161</v>
      </c>
      <c r="I67" s="439">
        <v>2677</v>
      </c>
      <c r="J67" s="439">
        <v>2414</v>
      </c>
      <c r="K67" s="403"/>
    </row>
    <row r="68" spans="1:11" ht="13.5" customHeight="1">
      <c r="A68" s="244"/>
      <c r="B68" s="394"/>
      <c r="C68" s="394"/>
      <c r="D68" s="392">
        <v>2024</v>
      </c>
      <c r="E68" s="439">
        <f>SUM(F68:J68)</f>
        <v>25214</v>
      </c>
      <c r="F68" s="439">
        <v>10597</v>
      </c>
      <c r="G68" s="439">
        <v>9636</v>
      </c>
      <c r="H68" s="407">
        <v>268</v>
      </c>
      <c r="I68" s="439">
        <v>2503</v>
      </c>
      <c r="J68" s="439">
        <v>2210</v>
      </c>
      <c r="K68" s="403"/>
    </row>
    <row r="69" spans="1:11" ht="6" customHeight="1">
      <c r="A69" s="244"/>
      <c r="B69" s="394"/>
      <c r="C69" s="394"/>
      <c r="D69" s="392"/>
      <c r="E69" s="439"/>
      <c r="F69" s="439"/>
      <c r="G69" s="439"/>
      <c r="H69" s="407"/>
      <c r="I69" s="439"/>
      <c r="J69" s="439"/>
      <c r="K69" s="403"/>
    </row>
    <row r="70" spans="1:11" ht="13.5" customHeight="1">
      <c r="A70" s="244"/>
      <c r="B70" s="394" t="s">
        <v>47</v>
      </c>
      <c r="C70" s="394"/>
      <c r="D70" s="392">
        <v>2022</v>
      </c>
      <c r="E70" s="439">
        <f>SUM(F70:J70)</f>
        <v>33957</v>
      </c>
      <c r="F70" s="439">
        <v>17675</v>
      </c>
      <c r="G70" s="439">
        <v>9924</v>
      </c>
      <c r="H70" s="407">
        <v>34</v>
      </c>
      <c r="I70" s="439">
        <v>3208</v>
      </c>
      <c r="J70" s="439">
        <v>3116</v>
      </c>
      <c r="K70" s="403"/>
    </row>
    <row r="71" spans="1:11" ht="13.5" customHeight="1">
      <c r="A71" s="244"/>
      <c r="B71" s="394"/>
      <c r="C71" s="394"/>
      <c r="D71" s="392">
        <v>2023</v>
      </c>
      <c r="E71" s="439">
        <f>SUM(F71:J71)</f>
        <v>31566</v>
      </c>
      <c r="F71" s="439">
        <v>15584</v>
      </c>
      <c r="G71" s="439">
        <v>10241</v>
      </c>
      <c r="H71" s="407">
        <v>50</v>
      </c>
      <c r="I71" s="439">
        <v>3085</v>
      </c>
      <c r="J71" s="439">
        <v>2606</v>
      </c>
      <c r="K71" s="403"/>
    </row>
    <row r="72" spans="1:11" ht="13.5" customHeight="1">
      <c r="A72" s="244"/>
      <c r="B72" s="394"/>
      <c r="C72" s="394"/>
      <c r="D72" s="392">
        <v>2024</v>
      </c>
      <c r="E72" s="439">
        <f>SUM(F72:J72)</f>
        <v>30295</v>
      </c>
      <c r="F72" s="439">
        <v>14574</v>
      </c>
      <c r="G72" s="439">
        <v>10386</v>
      </c>
      <c r="H72" s="407">
        <v>89</v>
      </c>
      <c r="I72" s="439">
        <v>2739</v>
      </c>
      <c r="J72" s="439">
        <v>2507</v>
      </c>
      <c r="K72" s="403"/>
    </row>
    <row r="73" spans="1:11" ht="6" customHeight="1">
      <c r="A73" s="244"/>
      <c r="B73" s="394"/>
      <c r="C73" s="394"/>
      <c r="D73" s="392"/>
      <c r="E73" s="439"/>
      <c r="F73" s="439"/>
      <c r="G73" s="439"/>
      <c r="H73" s="407"/>
      <c r="I73" s="439"/>
      <c r="J73" s="439"/>
      <c r="K73" s="403"/>
    </row>
    <row r="74" spans="1:11" ht="16.5" customHeight="1">
      <c r="A74" s="244"/>
      <c r="B74" s="394" t="s">
        <v>58</v>
      </c>
      <c r="C74" s="394"/>
      <c r="D74" s="392">
        <v>2022</v>
      </c>
      <c r="E74" s="439">
        <f>SUM(F74:J74)</f>
        <v>76486</v>
      </c>
      <c r="F74" s="439">
        <v>22133</v>
      </c>
      <c r="G74" s="439">
        <v>39581</v>
      </c>
      <c r="H74" s="407">
        <v>3067</v>
      </c>
      <c r="I74" s="439">
        <v>9027</v>
      </c>
      <c r="J74" s="439">
        <v>2678</v>
      </c>
      <c r="K74" s="403"/>
    </row>
    <row r="75" spans="1:11" ht="13.5" customHeight="1">
      <c r="A75" s="244"/>
      <c r="B75" s="394"/>
      <c r="C75" s="394"/>
      <c r="D75" s="392">
        <v>2023</v>
      </c>
      <c r="E75" s="439">
        <f>SUM(F75:J75)</f>
        <v>80830</v>
      </c>
      <c r="F75" s="439">
        <v>22696</v>
      </c>
      <c r="G75" s="439">
        <v>41013</v>
      </c>
      <c r="H75" s="407">
        <v>5362</v>
      </c>
      <c r="I75" s="439">
        <v>8430</v>
      </c>
      <c r="J75" s="439">
        <v>3329</v>
      </c>
      <c r="K75" s="403"/>
    </row>
    <row r="76" spans="1:11" ht="13.5" customHeight="1">
      <c r="A76" s="244"/>
      <c r="B76" s="394"/>
      <c r="C76" s="394"/>
      <c r="D76" s="392">
        <v>2024</v>
      </c>
      <c r="E76" s="439">
        <f>SUM(F76:J76)</f>
        <v>83416</v>
      </c>
      <c r="F76" s="439">
        <v>24459</v>
      </c>
      <c r="G76" s="439">
        <v>40559</v>
      </c>
      <c r="H76" s="407">
        <v>5902</v>
      </c>
      <c r="I76" s="439">
        <v>8791</v>
      </c>
      <c r="J76" s="439">
        <v>3705</v>
      </c>
      <c r="K76" s="403"/>
    </row>
    <row r="77" spans="1:11" ht="6" customHeight="1">
      <c r="A77" s="244"/>
      <c r="B77" s="394"/>
      <c r="C77" s="394"/>
      <c r="D77" s="392"/>
      <c r="E77" s="439"/>
      <c r="F77" s="439"/>
      <c r="G77" s="439"/>
      <c r="H77" s="407"/>
      <c r="I77" s="439"/>
      <c r="J77" s="439"/>
      <c r="K77" s="403"/>
    </row>
    <row r="78" spans="1:11" ht="16.5" customHeight="1">
      <c r="A78" s="244"/>
      <c r="B78" s="394" t="s">
        <v>56</v>
      </c>
      <c r="C78" s="394"/>
      <c r="D78" s="392">
        <v>2022</v>
      </c>
      <c r="E78" s="439">
        <f>SUM(F78:J78)</f>
        <v>2388</v>
      </c>
      <c r="F78" s="439">
        <v>1011</v>
      </c>
      <c r="G78" s="439">
        <v>1351</v>
      </c>
      <c r="H78" s="407">
        <v>2</v>
      </c>
      <c r="I78" s="439">
        <v>14</v>
      </c>
      <c r="J78" s="439">
        <v>10</v>
      </c>
      <c r="K78" s="403"/>
    </row>
    <row r="79" spans="1:11" ht="13.5" customHeight="1">
      <c r="A79" s="244"/>
      <c r="B79" s="394"/>
      <c r="C79" s="394"/>
      <c r="D79" s="392">
        <v>2023</v>
      </c>
      <c r="E79" s="439">
        <f>SUM(F79:J79)</f>
        <v>3105</v>
      </c>
      <c r="F79" s="439">
        <v>1544</v>
      </c>
      <c r="G79" s="439">
        <v>1518</v>
      </c>
      <c r="H79" s="407">
        <v>1</v>
      </c>
      <c r="I79" s="439">
        <v>28</v>
      </c>
      <c r="J79" s="439">
        <v>14</v>
      </c>
      <c r="K79" s="403"/>
    </row>
    <row r="80" spans="1:11" ht="13.5" customHeight="1">
      <c r="A80" s="244"/>
      <c r="B80" s="394"/>
      <c r="C80" s="394"/>
      <c r="D80" s="392">
        <v>2024</v>
      </c>
      <c r="E80" s="439">
        <f>SUM(F80:J80)</f>
        <v>2096</v>
      </c>
      <c r="F80" s="439">
        <v>997</v>
      </c>
      <c r="G80" s="439">
        <v>1074</v>
      </c>
      <c r="H80" s="407" t="s">
        <v>45</v>
      </c>
      <c r="I80" s="439">
        <v>24</v>
      </c>
      <c r="J80" s="439">
        <v>1</v>
      </c>
      <c r="K80" s="403"/>
    </row>
    <row r="81" spans="1:11" ht="6" customHeight="1">
      <c r="A81" s="244"/>
      <c r="B81" s="394"/>
      <c r="C81" s="394"/>
      <c r="D81" s="271"/>
      <c r="E81" s="439"/>
      <c r="F81" s="439"/>
      <c r="G81" s="439"/>
      <c r="H81" s="407"/>
      <c r="I81" s="439"/>
      <c r="J81" s="439"/>
      <c r="K81" s="403"/>
    </row>
    <row r="82" spans="1:11" ht="16.5" customHeight="1">
      <c r="A82" s="244"/>
      <c r="B82" s="394" t="s">
        <v>59</v>
      </c>
      <c r="C82" s="394"/>
      <c r="D82" s="392">
        <v>2022</v>
      </c>
      <c r="E82" s="439">
        <f>SUM(F82:J82)</f>
        <v>154</v>
      </c>
      <c r="F82" s="439">
        <v>139</v>
      </c>
      <c r="G82" s="439">
        <v>15</v>
      </c>
      <c r="H82" s="407" t="s">
        <v>45</v>
      </c>
      <c r="I82" s="439" t="s">
        <v>45</v>
      </c>
      <c r="J82" s="439" t="s">
        <v>45</v>
      </c>
      <c r="K82" s="403"/>
    </row>
    <row r="83" spans="1:11" ht="13.5" customHeight="1">
      <c r="A83" s="244"/>
      <c r="B83" s="394"/>
      <c r="C83" s="394"/>
      <c r="D83" s="392">
        <v>2023</v>
      </c>
      <c r="E83" s="439">
        <f>SUM(F83:J83)</f>
        <v>79</v>
      </c>
      <c r="F83" s="439">
        <v>57</v>
      </c>
      <c r="G83" s="439">
        <v>2</v>
      </c>
      <c r="H83" s="407" t="s">
        <v>45</v>
      </c>
      <c r="I83" s="439">
        <v>20</v>
      </c>
      <c r="J83" s="439" t="s">
        <v>45</v>
      </c>
      <c r="K83" s="403"/>
    </row>
    <row r="84" spans="1:11" ht="13.5" customHeight="1">
      <c r="A84" s="244"/>
      <c r="B84" s="394"/>
      <c r="C84" s="394"/>
      <c r="D84" s="392">
        <v>2024</v>
      </c>
      <c r="E84" s="439">
        <f>SUM(F84:J84)</f>
        <v>1</v>
      </c>
      <c r="F84" s="439" t="s">
        <v>45</v>
      </c>
      <c r="G84" s="439">
        <v>1</v>
      </c>
      <c r="H84" s="407" t="s">
        <v>45</v>
      </c>
      <c r="I84" s="439" t="s">
        <v>45</v>
      </c>
      <c r="J84" s="439" t="s">
        <v>45</v>
      </c>
      <c r="K84" s="403"/>
    </row>
    <row r="85" spans="1:11" ht="6" customHeight="1">
      <c r="A85" s="244"/>
      <c r="B85" s="394"/>
      <c r="C85" s="394"/>
      <c r="D85" s="262"/>
      <c r="E85" s="406"/>
      <c r="F85" s="406"/>
      <c r="G85" s="406"/>
      <c r="H85" s="406"/>
      <c r="I85" s="406"/>
      <c r="J85" s="406"/>
      <c r="K85" s="403"/>
    </row>
    <row r="86" spans="1:11" ht="13.5" customHeight="1">
      <c r="A86" s="244"/>
      <c r="B86" s="440" t="s">
        <v>119</v>
      </c>
      <c r="C86" s="440"/>
      <c r="D86" s="386">
        <v>2022</v>
      </c>
      <c r="E86" s="406">
        <f>SUM(F86:J86)</f>
        <v>1229891</v>
      </c>
      <c r="F86" s="406">
        <v>590491</v>
      </c>
      <c r="G86" s="406">
        <v>629202</v>
      </c>
      <c r="H86" s="406">
        <v>578</v>
      </c>
      <c r="I86" s="406">
        <v>6058</v>
      </c>
      <c r="J86" s="406">
        <v>3562</v>
      </c>
      <c r="K86" s="403"/>
    </row>
    <row r="87" spans="1:11" ht="13.5" customHeight="1">
      <c r="A87" s="244"/>
      <c r="B87" s="441" t="s">
        <v>120</v>
      </c>
      <c r="C87" s="441"/>
      <c r="D87" s="386">
        <v>2023</v>
      </c>
      <c r="E87" s="406">
        <f>SUM(F87:J87)</f>
        <v>1235201</v>
      </c>
      <c r="F87" s="406">
        <v>519345</v>
      </c>
      <c r="G87" s="406">
        <v>708013</v>
      </c>
      <c r="H87" s="406">
        <v>1090</v>
      </c>
      <c r="I87" s="406">
        <v>5809</v>
      </c>
      <c r="J87" s="406">
        <v>944</v>
      </c>
      <c r="K87" s="403"/>
    </row>
    <row r="88" spans="1:11" ht="13.5" customHeight="1">
      <c r="A88" s="244"/>
      <c r="B88" s="441"/>
      <c r="C88" s="441"/>
      <c r="D88" s="386">
        <v>2024</v>
      </c>
      <c r="E88" s="406">
        <f>SUM(F88:J88)</f>
        <v>1266003</v>
      </c>
      <c r="F88" s="406">
        <v>529532</v>
      </c>
      <c r="G88" s="406">
        <v>730199</v>
      </c>
      <c r="H88" s="406">
        <v>79</v>
      </c>
      <c r="I88" s="406">
        <v>6076</v>
      </c>
      <c r="J88" s="406">
        <v>117</v>
      </c>
      <c r="K88" s="403"/>
    </row>
    <row r="89" spans="1:11" ht="6" customHeight="1" thickBot="1">
      <c r="A89" s="284"/>
      <c r="B89" s="408"/>
      <c r="C89" s="408"/>
      <c r="D89" s="442"/>
      <c r="E89" s="410"/>
      <c r="F89" s="411"/>
      <c r="G89" s="411"/>
      <c r="H89" s="411"/>
      <c r="I89" s="411"/>
      <c r="J89" s="411"/>
      <c r="K89" s="411"/>
    </row>
    <row r="90" spans="1:11" ht="15.75">
      <c r="A90" s="292"/>
      <c r="B90" s="292"/>
      <c r="C90" s="292"/>
      <c r="D90" s="443"/>
      <c r="E90" s="292"/>
      <c r="F90" s="292"/>
      <c r="G90" s="292"/>
      <c r="I90" s="415"/>
      <c r="J90" s="415"/>
      <c r="K90" s="415" t="s">
        <v>55</v>
      </c>
    </row>
    <row r="91" spans="1:11" ht="15.75">
      <c r="A91" s="292"/>
      <c r="B91" s="292"/>
      <c r="C91" s="292"/>
      <c r="D91" s="443"/>
      <c r="E91" s="292"/>
      <c r="F91" s="292"/>
      <c r="G91" s="292"/>
      <c r="I91" s="419"/>
      <c r="J91" s="419"/>
      <c r="K91" s="419" t="s">
        <v>105</v>
      </c>
    </row>
    <row r="92" spans="1:11" ht="15.75">
      <c r="A92" s="292"/>
      <c r="B92" s="418" t="s">
        <v>372</v>
      </c>
      <c r="C92" s="292"/>
      <c r="D92" s="443"/>
      <c r="E92" s="292"/>
      <c r="F92" s="292"/>
      <c r="G92" s="292"/>
      <c r="H92" s="419"/>
      <c r="I92" s="419"/>
      <c r="J92" s="419"/>
      <c r="K92" s="419"/>
    </row>
    <row r="93" spans="1:11" ht="16.5">
      <c r="A93" s="292"/>
      <c r="B93" s="421" t="s">
        <v>415</v>
      </c>
      <c r="C93" s="292"/>
      <c r="D93" s="443"/>
      <c r="E93" s="292"/>
      <c r="F93" s="292"/>
      <c r="G93" s="292"/>
      <c r="H93" s="417"/>
      <c r="I93" s="417"/>
      <c r="J93" s="417"/>
      <c r="K93" s="417"/>
    </row>
    <row r="94" spans="1:11" ht="15.75">
      <c r="A94" s="292"/>
      <c r="B94" s="422" t="s">
        <v>68</v>
      </c>
      <c r="C94" s="292"/>
      <c r="D94" s="443"/>
      <c r="E94" s="292"/>
      <c r="F94" s="292"/>
      <c r="G94" s="292"/>
      <c r="H94" s="417"/>
      <c r="I94" s="417"/>
      <c r="J94" s="417"/>
      <c r="K94" s="417"/>
    </row>
    <row r="95" spans="1:11" ht="15.75">
      <c r="A95" s="292"/>
      <c r="B95" s="423" t="s">
        <v>416</v>
      </c>
      <c r="C95" s="292"/>
      <c r="D95" s="443"/>
      <c r="E95" s="292"/>
      <c r="F95" s="292"/>
      <c r="G95" s="292"/>
      <c r="H95" s="417"/>
      <c r="I95" s="417"/>
      <c r="J95" s="417"/>
      <c r="K95" s="417"/>
    </row>
    <row r="96" spans="1:11" ht="15.75">
      <c r="A96" s="292"/>
      <c r="B96" s="423" t="s">
        <v>69</v>
      </c>
      <c r="C96" s="292"/>
      <c r="D96" s="443"/>
      <c r="E96" s="292"/>
      <c r="F96" s="292"/>
      <c r="G96" s="292"/>
      <c r="H96" s="417"/>
      <c r="I96" s="417"/>
      <c r="J96" s="417"/>
      <c r="K96" s="417"/>
    </row>
    <row r="97" spans="1:11" ht="15.75">
      <c r="A97" s="425"/>
      <c r="B97" s="292"/>
      <c r="C97" s="292"/>
      <c r="D97" s="443"/>
      <c r="E97" s="292"/>
      <c r="F97" s="292"/>
      <c r="G97" s="292"/>
      <c r="H97" s="417"/>
      <c r="I97" s="417"/>
      <c r="J97" s="417"/>
      <c r="K97" s="424"/>
    </row>
    <row r="98" spans="1:11" ht="15.75">
      <c r="A98" s="444"/>
      <c r="B98" s="445"/>
      <c r="C98" s="445"/>
      <c r="D98" s="443"/>
      <c r="E98" s="292"/>
      <c r="F98" s="292"/>
      <c r="G98" s="292"/>
      <c r="H98" s="417"/>
      <c r="I98" s="417"/>
      <c r="J98" s="417"/>
      <c r="K98" s="417"/>
    </row>
    <row r="99" spans="1:11" ht="16.5">
      <c r="A99" s="232"/>
      <c r="B99" s="232"/>
      <c r="C99" s="232"/>
      <c r="D99" s="446"/>
      <c r="E99" s="232"/>
      <c r="F99" s="232"/>
      <c r="G99" s="232"/>
      <c r="H99" s="232"/>
      <c r="I99" s="232"/>
      <c r="J99" s="232"/>
      <c r="K99" s="232"/>
    </row>
  </sheetData>
  <printOptions horizontalCentered="1"/>
  <pageMargins left="0.55118110236220497" right="0.55118110236220497" top="0.39370078740157499" bottom="0.39370078740157499" header="0.39370078740157499" footer="0.39370078740157499"/>
  <pageSetup paperSize="9" scale="68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18</vt:i4>
      </vt:variant>
    </vt:vector>
  </HeadingPairs>
  <TitlesOfParts>
    <vt:vector size="39" baseType="lpstr">
      <vt:lpstr>8.1</vt:lpstr>
      <vt:lpstr>8.2-8.4</vt:lpstr>
      <vt:lpstr>8.5</vt:lpstr>
      <vt:lpstr>8.6</vt:lpstr>
      <vt:lpstr>8.6 (Samb.)</vt:lpstr>
      <vt:lpstr>8.5(posbaru)</vt:lpstr>
      <vt:lpstr>8.7</vt:lpstr>
      <vt:lpstr>8.8</vt:lpstr>
      <vt:lpstr>8.9</vt:lpstr>
      <vt:lpstr>8.10</vt:lpstr>
      <vt:lpstr>8.10 (Samb.)</vt:lpstr>
      <vt:lpstr>8.11</vt:lpstr>
      <vt:lpstr>8.12 (1)</vt:lpstr>
      <vt:lpstr>8.12 (Samb.)</vt:lpstr>
      <vt:lpstr>8.13</vt:lpstr>
      <vt:lpstr>8.14 &amp; 8.15</vt:lpstr>
      <vt:lpstr>8.16 &amp; 8.17</vt:lpstr>
      <vt:lpstr>8.18</vt:lpstr>
      <vt:lpstr>8.19</vt:lpstr>
      <vt:lpstr>8.20</vt:lpstr>
      <vt:lpstr>8.21</vt:lpstr>
      <vt:lpstr>'8.10'!Print_Area</vt:lpstr>
      <vt:lpstr>'8.10 (Samb.)'!Print_Area</vt:lpstr>
      <vt:lpstr>'8.11'!Print_Area</vt:lpstr>
      <vt:lpstr>'8.12 (1)'!Print_Area</vt:lpstr>
      <vt:lpstr>'8.12 (Samb.)'!Print_Area</vt:lpstr>
      <vt:lpstr>'8.13'!Print_Area</vt:lpstr>
      <vt:lpstr>'8.14 &amp; 8.15'!Print_Area</vt:lpstr>
      <vt:lpstr>'8.16 &amp; 8.17'!Print_Area</vt:lpstr>
      <vt:lpstr>'8.18'!Print_Area</vt:lpstr>
      <vt:lpstr>'8.19'!Print_Area</vt:lpstr>
      <vt:lpstr>'8.20'!Print_Area</vt:lpstr>
      <vt:lpstr>'8.21'!Print_Area</vt:lpstr>
      <vt:lpstr>'8.2-8.4'!Print_Area</vt:lpstr>
      <vt:lpstr>'8.6'!Print_Area</vt:lpstr>
      <vt:lpstr>'8.6 (Samb.)'!Print_Area</vt:lpstr>
      <vt:lpstr>'8.7'!Print_Area</vt:lpstr>
      <vt:lpstr>'8.8'!Print_Area</vt:lpstr>
      <vt:lpstr>'8.9'!Print_Area</vt:lpstr>
    </vt:vector>
  </TitlesOfParts>
  <Company>jpm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user22</dc:creator>
  <cp:lastModifiedBy>Rosliza Ibrahim</cp:lastModifiedBy>
  <cp:lastPrinted>2022-11-02T03:12:34Z</cp:lastPrinted>
  <dcterms:created xsi:type="dcterms:W3CDTF">2002-05-16T01:12:11Z</dcterms:created>
  <dcterms:modified xsi:type="dcterms:W3CDTF">2025-11-24T08:33:32Z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4DE808F">
    <vt:lpwstr/>
  </property>
  <property fmtid="{D5CDD505-2E9C-101B-9397-08002B2CF9AE}" pid="3" name="IVID24E180CE">
    <vt:lpwstr/>
  </property>
  <property fmtid="{D5CDD505-2E9C-101B-9397-08002B2CF9AE}" pid="4" name="IVID23B18D9">
    <vt:lpwstr/>
  </property>
  <property fmtid="{D5CDD505-2E9C-101B-9397-08002B2CF9AE}" pid="5" name="IVIDD3B07D3">
    <vt:lpwstr/>
  </property>
  <property fmtid="{D5CDD505-2E9C-101B-9397-08002B2CF9AE}" pid="6" name="IVID44271509">
    <vt:lpwstr/>
  </property>
  <property fmtid="{D5CDD505-2E9C-101B-9397-08002B2CF9AE}" pid="7" name="IVID42B1502">
    <vt:lpwstr/>
  </property>
  <property fmtid="{D5CDD505-2E9C-101B-9397-08002B2CF9AE}" pid="8" name="IVID1C2A130A">
    <vt:lpwstr/>
  </property>
  <property fmtid="{D5CDD505-2E9C-101B-9397-08002B2CF9AE}" pid="9" name="IVID2F5516EE">
    <vt:lpwstr/>
  </property>
  <property fmtid="{D5CDD505-2E9C-101B-9397-08002B2CF9AE}" pid="10" name="IVID404512F9">
    <vt:lpwstr/>
  </property>
  <property fmtid="{D5CDD505-2E9C-101B-9397-08002B2CF9AE}" pid="11" name="IVID231B1DDA">
    <vt:lpwstr/>
  </property>
  <property fmtid="{D5CDD505-2E9C-101B-9397-08002B2CF9AE}" pid="12" name="IVID415C1CCC">
    <vt:lpwstr/>
  </property>
  <property fmtid="{D5CDD505-2E9C-101B-9397-08002B2CF9AE}" pid="13" name="IVID426D1CD0">
    <vt:lpwstr/>
  </property>
  <property fmtid="{D5CDD505-2E9C-101B-9397-08002B2CF9AE}" pid="14" name="IVID196212D1">
    <vt:lpwstr/>
  </property>
  <property fmtid="{D5CDD505-2E9C-101B-9397-08002B2CF9AE}" pid="15" name="IVID3C541A0A">
    <vt:lpwstr/>
  </property>
  <property fmtid="{D5CDD505-2E9C-101B-9397-08002B2CF9AE}" pid="16" name="IVID373D11FD">
    <vt:lpwstr/>
  </property>
  <property fmtid="{D5CDD505-2E9C-101B-9397-08002B2CF9AE}" pid="17" name="IVID296418D6">
    <vt:lpwstr/>
  </property>
</Properties>
</file>